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dex" sheetId="1" state="visible" r:id="rId3"/>
    <sheet name="Instructions" sheetId="2" state="visible" r:id="rId4"/>
    <sheet name="Dashboard" sheetId="3" state="visible" r:id="rId5"/>
    <sheet name="Controls" sheetId="4" state="visible" r:id="rId6"/>
    <sheet name="Revenue Assumptions" sheetId="5" state="visible" r:id="rId7"/>
    <sheet name="Expense Assumptions" sheetId="6" state="visible" r:id="rId8"/>
    <sheet name="Payroll Assumptions" sheetId="7" state="visible" r:id="rId9"/>
    <sheet name="Fixed Asset Schedules" sheetId="8" state="visible" r:id="rId10"/>
    <sheet name="Monthly P&amp;L" sheetId="9" state="visible" r:id="rId11"/>
    <sheet name="Annual P&amp;L" sheetId="10" state="visible" r:id="rId12"/>
    <sheet name="Monthly CFS" sheetId="11" state="visible" r:id="rId13"/>
    <sheet name="Annual CFS" sheetId="12" state="visible" r:id="rId14"/>
    <sheet name="Balance Sheet" sheetId="13" state="visible" r:id="rId15"/>
    <sheet name="Funding Ask" sheetId="14" state="visible" r:id="rId16"/>
    <sheet name="Valuation" sheetId="15" state="visible" r:id="rId1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<sst xmlns="http://schemas.openxmlformats.org/spreadsheetml/2006/main" count="697" uniqueCount="390">
  <si>
    <t xml:space="preserve">FLYNKER CART PRIVATE LIMITED</t>
  </si>
  <si>
    <t xml:space="preserve">3-Year Financial Model  |  Pre-Seed Fundraise (Rs 1.5 Cr)</t>
  </si>
  <si>
    <t xml:space="preserve">Date:</t>
  </si>
  <si>
    <t xml:space="preserve">Prepared for:</t>
  </si>
  <si>
    <t xml:space="preserve">Flynker Cart Private Limited (CIN: U47912TS2026PTC215043)</t>
  </si>
  <si>
    <t xml:space="preserve">Contact:</t>
  </si>
  <si>
    <t xml:space="preserve">Tharun Tejh (Bandla Tharun), Founder &amp; CEO — flynker.in</t>
  </si>
  <si>
    <t xml:space="preserve">Instructions</t>
  </si>
  <si>
    <t xml:space="preserve">Dashboard</t>
  </si>
  <si>
    <t xml:space="preserve">Controls</t>
  </si>
  <si>
    <t xml:space="preserve">Revenue Assumptions</t>
  </si>
  <si>
    <t xml:space="preserve">Expense Assumptions</t>
  </si>
  <si>
    <t xml:space="preserve">Payroll Assumptions</t>
  </si>
  <si>
    <t xml:space="preserve">Fixed Asset Schedules</t>
  </si>
  <si>
    <t xml:space="preserve">Monthly P&amp;L</t>
  </si>
  <si>
    <t xml:space="preserve">Annual P&amp;L</t>
  </si>
  <si>
    <t xml:space="preserve">Monthly CFS</t>
  </si>
  <si>
    <t xml:space="preserve">Annual CFS</t>
  </si>
  <si>
    <t xml:space="preserve">Balance Sheet</t>
  </si>
  <si>
    <t xml:space="preserve">Funding Ask</t>
  </si>
  <si>
    <t xml:space="preserve">Valuation</t>
  </si>
  <si>
    <t xml:space="preserve">PURPOSE</t>
  </si>
  <si>
    <t xml:space="preserve">This is a 3-year (36-month) financial model for Flynker Cart Private Limited, built to support the ongoing Rs 1.5 Crore pre-seed fundraise. It follows the same structural convention as institutional models used by investment bankers and VC platforms (e.g. Marquee Equity): a single Controls sheet drives every downstream tab through linked formulas.</t>
  </si>
  <si>
    <t xml:space="preserve">HOW TO USE</t>
  </si>
  <si>
    <t xml:space="preserve">1. Start at Controls. Every blue, yellow-highlighted cell is an editable assumption (growth rates, pricing, headcount, funding terms). Change a number there and the entire model — Revenue, Expenses, Payroll, P&amp;L, Cash Flow, Balance Sheet, Funding Ask and Valuation — recalculates automatically.</t>
  </si>
  <si>
    <t xml:space="preserve">2. Revenue Assumptions, Expense Assumptions and Payroll Assumptions build the monthly operating detail from Controls' parameters.</t>
  </si>
  <si>
    <t xml:space="preserve">3. Fixed Asset Schedules tracks capex (laptops tied to each new hire, initial office setup) and straight-line depreciation.</t>
  </si>
  <si>
    <t xml:space="preserve">4. Monthly P&amp;L / Monthly CFS / Balance Sheet consolidate the above into the three core statements, month by month for 36 months.</t>
  </si>
  <si>
    <t xml:space="preserve">5. Annual P&amp;L / Annual CFS roll the monthly detail into FY1/FY2/FY3 summaries for investor decks.</t>
  </si>
  <si>
    <t xml:space="preserve">6. Funding Ask summarizes the raise, use of funds, and runway. Valuation shows the SSA-implied cap table impact and a Berkus Method cross-check.</t>
  </si>
  <si>
    <t xml:space="preserve">COLOR CONVENTIONS</t>
  </si>
  <si>
    <t xml:space="preserve">Blue text on yellow fill = hardcoded input you can change.</t>
  </si>
  <si>
    <t xml:space="preserve">Black text = formula/calculation within the same sheet.</t>
  </si>
  <si>
    <t xml:space="preserve">Green text = formula linking to another sheet.</t>
  </si>
  <si>
    <t xml:space="preserve">KEY ASSUMPTIONS TO SANITY-CHECK BEFORE SHARING EXTERNALLY</t>
  </si>
  <si>
    <t xml:space="preserve">- Revenue: waitlist conversion, buyer churn, AOV, and take-rate assumptions in Controls rows 13-31.</t>
  </si>
  <si>
    <t xml:space="preserve">- Payroll: hiring timeline and salaries are illustrative — align to your actual offer letters before sharing.</t>
  </si>
  <si>
    <t xml:space="preserve">- Valuation: two-tier structure. Sridhar Sampathirao (anchor/first angel) is closed at Rs 5,20,000 for 0.65% (implying ~Rs 8 Cr post-money for HIS tranche specifically, per signed SSA) plus a separate advisory option of up to 1.35%. New pre-seed investors are capped at 12% of the enlarged pool for the remaining ~Rs 1.448 Cr, implying ~Rs 12.07 Cr post-money for the new-investor tranche. Total dilution this round across all parties: up to ~14% for Rs 1.5 Cr raised.</t>
  </si>
  <si>
    <t xml:space="preserve">- This model is a planning tool, not audited financials. Have your CA/CS review before final investor circulation.</t>
  </si>
  <si>
    <t xml:space="preserve">Flynker — Investor Dashboard</t>
  </si>
  <si>
    <t xml:space="preserve">Round Size</t>
  </si>
  <si>
    <t xml:space="preserve">Post-Money Valuation</t>
  </si>
  <si>
    <t xml:space="preserve">Year 1 Revenue</t>
  </si>
  <si>
    <t xml:space="preserve">Year 3 Revenue</t>
  </si>
  <si>
    <t xml:space="preserve">Year 1 EBITDA</t>
  </si>
  <si>
    <t xml:space="preserve">Year 3 EBITDA</t>
  </si>
  <si>
    <t xml:space="preserve">Headcount by M36</t>
  </si>
  <si>
    <t xml:space="preserve">Active Buyers by M36</t>
  </si>
  <si>
    <t xml:space="preserve">Note: charts pull live from Monthly P&amp;L / CFS / Revenue Assumptions. Update Controls to refresh.</t>
  </si>
  <si>
    <t xml:space="preserve">FLYNKER CART PRIVATE LIMITED  |  Controls &amp; Global Assumptions</t>
  </si>
  <si>
    <t xml:space="preserve">1. Global Settings</t>
  </si>
  <si>
    <t xml:space="preserve">Model Start Date</t>
  </si>
  <si>
    <t xml:space="preserve">date</t>
  </si>
  <si>
    <t xml:space="preserve">First operating month post-launch</t>
  </si>
  <si>
    <t xml:space="preserve">Projection Period</t>
  </si>
  <si>
    <t xml:space="preserve">months</t>
  </si>
  <si>
    <t xml:space="preserve">3-year monthly model</t>
  </si>
  <si>
    <t xml:space="preserve">Currency</t>
  </si>
  <si>
    <t xml:space="preserve">INR</t>
  </si>
  <si>
    <t xml:space="preserve">Corporate Tax Rate</t>
  </si>
  <si>
    <t xml:space="preserve">%</t>
  </si>
  <si>
    <t xml:space="preserve">Applied only once cumulative profit turns positive</t>
  </si>
  <si>
    <t xml:space="preserve">Employer PF / Statutory Add-on</t>
  </si>
  <si>
    <t xml:space="preserve">% of salary</t>
  </si>
  <si>
    <t xml:space="preserve">Applied on top of gross payroll</t>
  </si>
  <si>
    <t xml:space="preserve">Depreciation Useful Life</t>
  </si>
  <si>
    <t xml:space="preserve">years</t>
  </si>
  <si>
    <t xml:space="preserve">Straight-line, laptops &amp; equipment</t>
  </si>
  <si>
    <t xml:space="preserve">GST Rate</t>
  </si>
  <si>
    <t xml:space="preserve">% (reference only)</t>
  </si>
  <si>
    <t xml:space="preserve">Not modeled in P&amp;L — pass-through tax</t>
  </si>
  <si>
    <t xml:space="preserve">2. Revenue Drivers</t>
  </si>
  <si>
    <t xml:space="preserve">New Waitlist Signups — Launch Month (M1)</t>
  </si>
  <si>
    <t xml:space="preserve">count</t>
  </si>
  <si>
    <t xml:space="preserve">2,400+ pre-launch waitlist converts + launch spike</t>
  </si>
  <si>
    <t xml:space="preserve">New-Signup MoM Growth Rate — Initial</t>
  </si>
  <si>
    <t xml:space="preserve">Organic + referral growth</t>
  </si>
  <si>
    <t xml:space="preserve">Signup Growth Decay</t>
  </si>
  <si>
    <t xml:space="preserve">pp/month</t>
  </si>
  <si>
    <t xml:space="preserve">Growth rate decays as base scales</t>
  </si>
  <si>
    <t xml:space="preserve">Signup Growth Rate Floor</t>
  </si>
  <si>
    <t xml:space="preserve">Steady-state minimum growth</t>
  </si>
  <si>
    <t xml:space="preserve">Waitlist-to-Buyer Conversion Rate — Initial</t>
  </si>
  <si>
    <t xml:space="preserve">Signups converting to first purchase</t>
  </si>
  <si>
    <t xml:space="preserve">Conversion Rate Improvement</t>
  </si>
  <si>
    <t xml:space="preserve">AI Stylist / AR Try-On improve conversion over time</t>
  </si>
  <si>
    <t xml:space="preserve">Conversion Rate Cap</t>
  </si>
  <si>
    <t xml:space="preserve">Monthly Active-Buyer Churn Rate</t>
  </si>
  <si>
    <t xml:space="preserve">Fashion e-comm repeat-purchase churn</t>
  </si>
  <si>
    <t xml:space="preserve">Orders per Active Buyer</t>
  </si>
  <si>
    <t xml:space="preserve">orders/month</t>
  </si>
  <si>
    <t xml:space="preserve">~1 order per buyer per ~3 months</t>
  </si>
  <si>
    <t xml:space="preserve">Average Order Value (AOV) — Initial</t>
  </si>
  <si>
    <t xml:space="preserve">AOV Growth Rate</t>
  </si>
  <si>
    <t xml:space="preserve">%/month</t>
  </si>
  <si>
    <t xml:space="preserve">Mix-shift to designer marketplace</t>
  </si>
  <si>
    <t xml:space="preserve">Commission Take Rate</t>
  </si>
  <si>
    <t xml:space="preserve">% of GMV</t>
  </si>
  <si>
    <t xml:space="preserve">Platform commission on creator/designer sales</t>
  </si>
  <si>
    <t xml:space="preserve">Subscription Adoption — Initial</t>
  </si>
  <si>
    <t xml:space="preserve">% of active buyers</t>
  </si>
  <si>
    <t xml:space="preserve">Subscription Adoption Growth</t>
  </si>
  <si>
    <t xml:space="preserve">Subscription Adoption Cap</t>
  </si>
  <si>
    <t xml:space="preserve">Subscription Price (Flynker Pro)</t>
  </si>
  <si>
    <t xml:space="preserve">INR/month</t>
  </si>
  <si>
    <t xml:space="preserve">Brand &amp; Ad Revenue — Start Month</t>
  </si>
  <si>
    <t xml:space="preserve">month #</t>
  </si>
  <si>
    <t xml:space="preserve">Once traffic supports sponsored placements</t>
  </si>
  <si>
    <t xml:space="preserve">Brand &amp; Ad Revenue — Initial</t>
  </si>
  <si>
    <t xml:space="preserve">Brand &amp; Ad Revenue Growth</t>
  </si>
  <si>
    <t xml:space="preserve">3. Expense Drivers</t>
  </si>
  <si>
    <t xml:space="preserve">Payment Gateway Fee</t>
  </si>
  <si>
    <t xml:space="preserve">Cloud &amp; AI Infra Cost per Active Buyer</t>
  </si>
  <si>
    <t xml:space="preserve">AR Try-On, AI Stylist, Skin Tone AI inference cost</t>
  </si>
  <si>
    <t xml:space="preserve">Base Cloud/Infra Fixed Cost</t>
  </si>
  <si>
    <t xml:space="preserve">Hosting, storage, DB, model hosting</t>
  </si>
  <si>
    <t xml:space="preserve">Marketing &amp; Growth Spend — Month 1</t>
  </si>
  <si>
    <t xml:space="preserve">Zero-spend PR/organic phase already banked as traction</t>
  </si>
  <si>
    <t xml:space="preserve">Marketing Spend Growth Rate</t>
  </si>
  <si>
    <t xml:space="preserve">Software &amp; Tools Subscriptions</t>
  </si>
  <si>
    <t xml:space="preserve">Office &amp; Admin</t>
  </si>
  <si>
    <t xml:space="preserve">Professional Fees (Legal/CA/CS)</t>
  </si>
  <si>
    <t xml:space="preserve">Travel &amp; Misc</t>
  </si>
  <si>
    <t xml:space="preserve">4. Funding &amp; Valuation (Pre-Seed Round)</t>
  </si>
  <si>
    <t xml:space="preserve">Total Pre-Seed Round Size</t>
  </si>
  <si>
    <t xml:space="preserve">Target raise per Funding Ask</t>
  </si>
  <si>
    <t xml:space="preserve">Funding Close Month</t>
  </si>
  <si>
    <t xml:space="preserve">Assumes first close at model start</t>
  </si>
  <si>
    <t xml:space="preserve">New Tranche - Pre-Money Valuation (auto-computed)</t>
  </si>
  <si>
    <t xml:space="preserve">Computed so combined dilution (Sridhar + new tranche) equals the 12% cap below</t>
  </si>
  <si>
    <t xml:space="preserve">New Tranche - Post-Money Valuation</t>
  </si>
  <si>
    <t xml:space="preserve">Founder (Tharun) Pre-Round Ownership</t>
  </si>
  <si>
    <t xml:space="preserve">Co-Founder/CTO (Vinay) Pre-Round Ownership</t>
  </si>
  <si>
    <t xml:space="preserve">Sridhar's Tranche - Amount Invested (INR) [CLOSED]</t>
  </si>
  <si>
    <t xml:space="preserve">Sridhar's Tranche - Ownership % [Fixed, per signed SSA]</t>
  </si>
  <si>
    <t xml:space="preserve">New Tranche - Amount Still to Raise (INR)</t>
  </si>
  <si>
    <t xml:space="preserve">MAX Equity Offered to NEW Investors This Round (Sridhar excluded)</t>
  </si>
  <si>
    <t xml:space="preserve">Sridhar's 0.65% (closed SSA) and up to 1.35% (contingent advisory option) sit separately, outside this cap.</t>
  </si>
  <si>
    <t xml:space="preserve">New Tranche - Target Ownership % (= cap above, direct)</t>
  </si>
  <si>
    <t xml:space="preserve">Check: New Tranche Ownership %</t>
  </si>
  <si>
    <t xml:space="preserve">5. Growth Catalyst — Creator Corner Formal Launch</t>
  </si>
  <si>
    <t xml:space="preserve">Creator Corner Launch Month</t>
  </si>
  <si>
    <t xml:space="preserve">Formal creator-storefront launch; step-change in organic acquisition as creators bring their own audiences</t>
  </si>
  <si>
    <t xml:space="preserve">Catalyst Signup Growth Rate (Reset at Launch)</t>
  </si>
  <si>
    <t xml:space="preserve">Growth rate resets higher at Creator Corner launch (creator-driven referral surge), then decays like initial launch</t>
  </si>
  <si>
    <t xml:space="preserve">Catalyst Growth Decay (Post-Launch)</t>
  </si>
  <si>
    <t xml:space="preserve">Decay applied to the catalyst growth rate, converges back to the Signup Growth Rate Floor (C16)</t>
  </si>
  <si>
    <t xml:space="preserve">Line Item (INR unless noted)</t>
  </si>
  <si>
    <t xml:space="preserve">Unit</t>
  </si>
  <si>
    <t xml:space="preserve">Month Date</t>
  </si>
  <si>
    <t xml:space="preserve">Aug-26</t>
  </si>
  <si>
    <t xml:space="preserve">Sep-26</t>
  </si>
  <si>
    <t xml:space="preserve">Oct-26</t>
  </si>
  <si>
    <t xml:space="preserve">Nov-26</t>
  </si>
  <si>
    <t xml:space="preserve">Dec-26</t>
  </si>
  <si>
    <t xml:space="preserve">Jan-27</t>
  </si>
  <si>
    <t xml:space="preserve">Feb-27</t>
  </si>
  <si>
    <t xml:space="preserve">Mar-27</t>
  </si>
  <si>
    <t xml:space="preserve">Apr-27</t>
  </si>
  <si>
    <t xml:space="preserve">May-27</t>
  </si>
  <si>
    <t xml:space="preserve">Jun-27</t>
  </si>
  <si>
    <t xml:space="preserve">Jul-27</t>
  </si>
  <si>
    <t xml:space="preserve">Aug-27</t>
  </si>
  <si>
    <t xml:space="preserve">Sep-27</t>
  </si>
  <si>
    <t xml:space="preserve">Oct-27</t>
  </si>
  <si>
    <t xml:space="preserve">Nov-27</t>
  </si>
  <si>
    <t xml:space="preserve">Dec-27</t>
  </si>
  <si>
    <t xml:space="preserve">Jan-28</t>
  </si>
  <si>
    <t xml:space="preserve">Feb-28</t>
  </si>
  <si>
    <t xml:space="preserve">Mar-28</t>
  </si>
  <si>
    <t xml:space="preserve">Apr-28</t>
  </si>
  <si>
    <t xml:space="preserve">May-28</t>
  </si>
  <si>
    <t xml:space="preserve">Jun-28</t>
  </si>
  <si>
    <t xml:space="preserve">Jul-28</t>
  </si>
  <si>
    <t xml:space="preserve">Aug-28</t>
  </si>
  <si>
    <t xml:space="preserve">Sep-28</t>
  </si>
  <si>
    <t xml:space="preserve">Oct-28</t>
  </si>
  <si>
    <t xml:space="preserve">Nov-28</t>
  </si>
  <si>
    <t xml:space="preserve">Dec-28</t>
  </si>
  <si>
    <t xml:space="preserve">Jan-29</t>
  </si>
  <si>
    <t xml:space="preserve">Feb-29</t>
  </si>
  <si>
    <t xml:space="preserve">Mar-29</t>
  </si>
  <si>
    <t xml:space="preserve">Apr-29</t>
  </si>
  <si>
    <t xml:space="preserve">May-29</t>
  </si>
  <si>
    <t xml:space="preserve">Jun-29</t>
  </si>
  <si>
    <t xml:space="preserve">Jul-29</t>
  </si>
  <si>
    <t xml:space="preserve">Marketplace / Commission Revenue</t>
  </si>
  <si>
    <t xml:space="preserve">New Waitlist Signups (organic + referral)</t>
  </si>
  <si>
    <t xml:space="preserve">Signup MoM Growth Rate</t>
  </si>
  <si>
    <t xml:space="preserve">Waitlist-to-Buyer Conversion Rate</t>
  </si>
  <si>
    <t xml:space="preserve">New Active Buyers (converted this month)</t>
  </si>
  <si>
    <t xml:space="preserve">Monthly Buyer Churn Rate</t>
  </si>
  <si>
    <t xml:space="preserve">Active Buyers (Net, End of Month)</t>
  </si>
  <si>
    <t xml:space="preserve">orders/mo</t>
  </si>
  <si>
    <t xml:space="preserve">Average Order Value (AOV)</t>
  </si>
  <si>
    <t xml:space="preserve">GMV — Gross Merchandise Value</t>
  </si>
  <si>
    <t xml:space="preserve">Commission Revenue</t>
  </si>
  <si>
    <t xml:space="preserve">Subscription Revenue (Flynker Pro)</t>
  </si>
  <si>
    <t xml:space="preserve">Subscription Adoption Rate (of active buyers)</t>
  </si>
  <si>
    <t xml:space="preserve">INR/mo</t>
  </si>
  <si>
    <t xml:space="preserve">Subscribers (count)</t>
  </si>
  <si>
    <t xml:space="preserve">Subscription Revenue</t>
  </si>
  <si>
    <t xml:space="preserve">Brand Partnerships &amp; Advertising</t>
  </si>
  <si>
    <t xml:space="preserve">Brand &amp; Ad Revenue (sponsored placements)</t>
  </si>
  <si>
    <t xml:space="preserve">TOTAL REVENUE</t>
  </si>
  <si>
    <t xml:space="preserve">Cost of Revenue (Variable, tied to GMV/Buyers)</t>
  </si>
  <si>
    <t xml:space="preserve">Payment Gateway Fee Rate</t>
  </si>
  <si>
    <t xml:space="preserve">Payment Gateway Cost</t>
  </si>
  <si>
    <t xml:space="preserve">Technology Infrastructure</t>
  </si>
  <si>
    <t xml:space="preserve">Cloud &amp; AI Infra — Variable (per Active Buyer)</t>
  </si>
  <si>
    <t xml:space="preserve">Cloud &amp; AI Infra — Fixed Base</t>
  </si>
  <si>
    <t xml:space="preserve">Total Cloud &amp; AI Infra Cost</t>
  </si>
  <si>
    <t xml:space="preserve">G&amp;A / Marketing (Fixed &amp; Semi-Fixed)</t>
  </si>
  <si>
    <t xml:space="preserve">Marketing &amp; Growth Spend</t>
  </si>
  <si>
    <t xml:space="preserve">TOTAL OPERATING EXPENSES (excl. Payroll &amp; D&amp;A)</t>
  </si>
  <si>
    <t xml:space="preserve">Headcount &amp; Compensation Plan (Master Table)</t>
  </si>
  <si>
    <t xml:space="preserve">Role</t>
  </si>
  <si>
    <t xml:space="preserve">Start Month (#)</t>
  </si>
  <si>
    <t xml:space="preserve">Monthly Base Salary (INR)</t>
  </si>
  <si>
    <t xml:space="preserve">Annual Increment %</t>
  </si>
  <si>
    <t xml:space="preserve">Founder &amp; CEO — Tharun Tejh</t>
  </si>
  <si>
    <t xml:space="preserve">Co-Founder &amp; CTO (Board) — Vinay Kumar Racharla</t>
  </si>
  <si>
    <t xml:space="preserve">Operations Lead — Azhar Shaikh</t>
  </si>
  <si>
    <t xml:space="preserve">Growth Lead — Sairam Sabbani</t>
  </si>
  <si>
    <t xml:space="preserve">Backend Engineer #1</t>
  </si>
  <si>
    <t xml:space="preserve">AI / Frontend Engineer #2</t>
  </si>
  <si>
    <t xml:space="preserve">Customer Support Associate</t>
  </si>
  <si>
    <t xml:space="preserve">Content &amp; Design Associate</t>
  </si>
  <si>
    <t xml:space="preserve">Backend Engineer #3</t>
  </si>
  <si>
    <t xml:space="preserve">Marketing Associate</t>
  </si>
  <si>
    <t xml:space="preserve">Operations Associate #2</t>
  </si>
  <si>
    <t xml:space="preserve">Senior Engineer / Team Lead</t>
  </si>
  <si>
    <t xml:space="preserve">Finance &amp; Compliance Associate</t>
  </si>
  <si>
    <t xml:space="preserve">Business Development Associate</t>
  </si>
  <si>
    <t xml:space="preserve">Monthly Gross Payroll Matrix (INR)</t>
  </si>
  <si>
    <t xml:space="preserve">TOTAL GROSS PAYROLL</t>
  </si>
  <si>
    <t xml:space="preserve">TOTAL PAYROLL COST</t>
  </si>
  <si>
    <t xml:space="preserve">Active Headcount</t>
  </si>
  <si>
    <t xml:space="preserve">Capex / Asset Additions (INR)</t>
  </si>
  <si>
    <t xml:space="preserve">Initial Office Setup, Servers &amp; Misc Equipment (M1)</t>
  </si>
  <si>
    <t xml:space="preserve">Laptops &amp; Devices — New Hires (Rs 55,000 each)</t>
  </si>
  <si>
    <t xml:space="preserve">TOTAL CAPEX (Monthly Additions)</t>
  </si>
  <si>
    <t xml:space="preserve">Depreciation Schedule (Straight-Line)</t>
  </si>
  <si>
    <t xml:space="preserve">Opening Gross Fixed Assets</t>
  </si>
  <si>
    <t xml:space="preserve">Additions (Capex)</t>
  </si>
  <si>
    <t xml:space="preserve">Closing Gross Fixed Assets</t>
  </si>
  <si>
    <t xml:space="preserve">Monthly Depreciation Charge</t>
  </si>
  <si>
    <t xml:space="preserve">Accumulated Depreciation</t>
  </si>
  <si>
    <t xml:space="preserve">Net Fixed Assets (Book Value)</t>
  </si>
  <si>
    <t xml:space="preserve">Monthly Profit &amp; Loss Statement</t>
  </si>
  <si>
    <t xml:space="preserve">Revenue</t>
  </si>
  <si>
    <t xml:space="preserve">Brand &amp; Ad Revenue</t>
  </si>
  <si>
    <t xml:space="preserve">Cost of Revenue</t>
  </si>
  <si>
    <t xml:space="preserve">Cloud &amp; AI Infrastructure</t>
  </si>
  <si>
    <t xml:space="preserve">TOTAL COST OF REVENUE</t>
  </si>
  <si>
    <t xml:space="preserve">GROSS PROFIT</t>
  </si>
  <si>
    <t xml:space="preserve">Gross Margin %</t>
  </si>
  <si>
    <t xml:space="preserve">Operating Expenses</t>
  </si>
  <si>
    <t xml:space="preserve">Payroll Cost (incl. PF)</t>
  </si>
  <si>
    <t xml:space="preserve">Marketing &amp; Growth</t>
  </si>
  <si>
    <t xml:space="preserve">Software &amp; Tools</t>
  </si>
  <si>
    <t xml:space="preserve">Professional Fees</t>
  </si>
  <si>
    <t xml:space="preserve">TOTAL OPERATING EXPENSES</t>
  </si>
  <si>
    <t xml:space="preserve">Profitability</t>
  </si>
  <si>
    <t xml:space="preserve">EBITDA</t>
  </si>
  <si>
    <t xml:space="preserve">EBITDA Margin %</t>
  </si>
  <si>
    <t xml:space="preserve">Depreciation &amp; Amortization</t>
  </si>
  <si>
    <t xml:space="preserve">EBIT (Operating Profit)</t>
  </si>
  <si>
    <t xml:space="preserve">Income Tax</t>
  </si>
  <si>
    <t xml:space="preserve">NET INCOME</t>
  </si>
  <si>
    <t xml:space="preserve">Net Margin %</t>
  </si>
  <si>
    <t xml:space="preserve">Cumulative Net Income (for tax trigger)</t>
  </si>
  <si>
    <t xml:space="preserve">Annual Profit &amp; Loss Statement</t>
  </si>
  <si>
    <t xml:space="preserve">Line Item</t>
  </si>
  <si>
    <t xml:space="preserve">FY1 (Year 1)</t>
  </si>
  <si>
    <t xml:space="preserve">FY2 (Year 2)</t>
  </si>
  <si>
    <t xml:space="preserve">FY3 (Year 3)</t>
  </si>
  <si>
    <t xml:space="preserve">Monthly Cash Flow Statement</t>
  </si>
  <si>
    <t xml:space="preserve">Operating Activities</t>
  </si>
  <si>
    <t xml:space="preserve">Net Income</t>
  </si>
  <si>
    <t xml:space="preserve">Add: Depreciation &amp; Amortization</t>
  </si>
  <si>
    <t xml:space="preserve">CASH FLOW FROM OPERATIONS</t>
  </si>
  <si>
    <t xml:space="preserve">Investing Activities</t>
  </si>
  <si>
    <t xml:space="preserve">Capex — Purchase of Fixed Assets</t>
  </si>
  <si>
    <t xml:space="preserve">CASH FLOW FROM INVESTING</t>
  </si>
  <si>
    <t xml:space="preserve">Financing Activities</t>
  </si>
  <si>
    <t xml:space="preserve">Equity Raised — Pre-Seed Round</t>
  </si>
  <si>
    <t xml:space="preserve">CASH FLOW FROM FINANCING</t>
  </si>
  <si>
    <t xml:space="preserve">Net Cash Movement</t>
  </si>
  <si>
    <t xml:space="preserve">NET CHANGE IN CASH</t>
  </si>
  <si>
    <t xml:space="preserve">Opening Cash Balance</t>
  </si>
  <si>
    <t xml:space="preserve">CLOSING CASH BALANCE</t>
  </si>
  <si>
    <t xml:space="preserve">Net Monthly Burn (Cash Used in Ops+Capex)</t>
  </si>
  <si>
    <t xml:space="preserve">Runway Remaining (months, at current burn)</t>
  </si>
  <si>
    <t xml:space="preserve">Annual Cash Flow Statement</t>
  </si>
  <si>
    <t xml:space="preserve">Monthly Balance Sheet</t>
  </si>
  <si>
    <t xml:space="preserve">Assets</t>
  </si>
  <si>
    <t xml:space="preserve">Cash &amp; Cash Equivalents</t>
  </si>
  <si>
    <t xml:space="preserve">Net Fixed Assets</t>
  </si>
  <si>
    <t xml:space="preserve">TOTAL ASSETS</t>
  </si>
  <si>
    <t xml:space="preserve">Liabilities</t>
  </si>
  <si>
    <t xml:space="preserve">Total Liabilities (Debt-Free Model)</t>
  </si>
  <si>
    <t xml:space="preserve">Shareholders' Equity</t>
  </si>
  <si>
    <t xml:space="preserve">Paid-In Capital (Cumulative Equity Raised)</t>
  </si>
  <si>
    <t xml:space="preserve">Retained Earnings (Cumulative Net Income)</t>
  </si>
  <si>
    <t xml:space="preserve">TOTAL SHAREHOLDERS' EQUITY</t>
  </si>
  <si>
    <t xml:space="preserve">TOTAL LIABILITIES + EQUITY</t>
  </si>
  <si>
    <t xml:space="preserve">Balance Check (Assets - Liab - Equity)</t>
  </si>
  <si>
    <t xml:space="preserve">Funding Ask — Flynker Pre-Seed Round</t>
  </si>
  <si>
    <t xml:space="preserve">The Ask</t>
  </si>
  <si>
    <t xml:space="preserve">Instrument</t>
  </si>
  <si>
    <t xml:space="preserve">iSAFE (India Simple Agreement for Future Equity) -- new investor tranche; Sridhar's tranche separately closed via signed SSA</t>
  </si>
  <si>
    <t xml:space="preserve">Sridhar's Tranche (Closed)</t>
  </si>
  <si>
    <t xml:space="preserve">0.65% -- already signed, fixed</t>
  </si>
  <si>
    <t xml:space="preserve">New Tranche -- Pre-Money Valuation</t>
  </si>
  <si>
    <t xml:space="preserve">New Tranche -- Post-Money Valuation</t>
  </si>
  <si>
    <t xml:space="preserve">TOTAL Equity Offered This Round (Combined)</t>
  </si>
  <si>
    <t xml:space="preserve">Capped at 12% -- change Controls!C54 to adjust</t>
  </si>
  <si>
    <t xml:space="preserve">First Committed Investor</t>
  </si>
  <si>
    <t xml:space="preserve">Sridhar Sampathirao (Strategic Advisor) -- Closed</t>
  </si>
  <si>
    <t xml:space="preserve">Key Traction Signal</t>
  </si>
  <si>
    <t xml:space="preserve">2,400+ waitlist signups in ~20 days, Rs 0 paid marketing spend; Eureka 2025 Zonalist (IIT Bombay E-Cell)</t>
  </si>
  <si>
    <t xml:space="preserve">Use of Funds</t>
  </si>
  <si>
    <t xml:space="preserve">Category</t>
  </si>
  <si>
    <t xml:space="preserve">% Allocation</t>
  </si>
  <si>
    <t xml:space="preserve">Amount (INR)</t>
  </si>
  <si>
    <t xml:space="preserve">Product &amp; Technology (AI Stylist, AR Try-On, Skin Tone AI, platform scale)</t>
  </si>
  <si>
    <t xml:space="preserve">Marketing &amp; Growth (creator acquisition, brand partnerships, performance)</t>
  </si>
  <si>
    <t xml:space="preserve">Team Expansion (engineering, ops, growth hires per headcount plan)</t>
  </si>
  <si>
    <t xml:space="preserve">Operations &amp; Working Capital</t>
  </si>
  <si>
    <t xml:space="preserve">Legal, Compliance &amp; Professional Fees</t>
  </si>
  <si>
    <t xml:space="preserve">TOTAL</t>
  </si>
  <si>
    <t xml:space="preserve">Runway &amp; Burn (from Monthly CFS)</t>
  </si>
  <si>
    <t xml:space="preserve">Average Monthly Burn — Year 1</t>
  </si>
  <si>
    <t xml:space="preserve">Closing Cash Balance — End of Year 1</t>
  </si>
  <si>
    <t xml:space="preserve">Closing Cash Balance — End of Model (M36)</t>
  </si>
  <si>
    <t xml:space="preserve">Runway Funded by This Round</t>
  </si>
  <si>
    <t xml:space="preserve">Valuation — Flynker Pre-Seed Round</t>
  </si>
  <si>
    <t xml:space="preserve">Round Terms (New Investors: iSAFE | Sridhar's Tranche: Signed Share Subscription Agreement)</t>
  </si>
  <si>
    <t xml:space="preserve">New Tranche Pre-Money Valuation</t>
  </si>
  <si>
    <t xml:space="preserve">Sridhar's tranche (Rs 5.2L / 0.65%) is already closed and fixed. This is the price for the REMAINING money in the round.</t>
  </si>
  <si>
    <t xml:space="preserve">New Tranche Amount</t>
  </si>
  <si>
    <t xml:space="preserve">New Tranche Post-Money Valuation</t>
  </si>
  <si>
    <t xml:space="preserve">New Tranche Ownership % (Target)</t>
  </si>
  <si>
    <t xml:space="preserve">Set directly to the 12% cap -- applies to new money only, Sridhar excluded</t>
  </si>
  <si>
    <t xml:space="preserve">Sridhar's Tranche (Already Closed)</t>
  </si>
  <si>
    <t xml:space="preserve">Rs 5.2L for 0.65%, per signed SSA -- unchanged</t>
  </si>
  <si>
    <t xml:space="preserve">TOTAL Equity Offered to NEW Investors This Round</t>
  </si>
  <si>
    <t xml:space="preserve">Sridhar's 0.65% (closed) and up to 1.35% (contingent option) are NOT included in this 12% -- shown separately in the cap table below</t>
  </si>
  <si>
    <t xml:space="preserve">Cap Table Impact (After Both Tranches)</t>
  </si>
  <si>
    <t xml:space="preserve">Shareholder</t>
  </si>
  <si>
    <t xml:space="preserve">Pre-Round Ownership %</t>
  </si>
  <si>
    <t xml:space="preserve">After Sridhar's Tranche</t>
  </si>
  <si>
    <t xml:space="preserve">After New Tranche (Final)</t>
  </si>
  <si>
    <t xml:space="preserve">Notes</t>
  </si>
  <si>
    <t xml:space="preserve">Founder &amp; CEO -- Tharun Tejh</t>
  </si>
  <si>
    <t xml:space="preserve">Solo-built MVP; 70% pre-round holder</t>
  </si>
  <si>
    <t xml:space="preserve">Co-Founder &amp; CTO -- Vinay Kumar Racharla</t>
  </si>
  <si>
    <t xml:space="preserve">Board-level role; 30% pre-round holder</t>
  </si>
  <si>
    <t xml:space="preserve">Sridhar Sampathirao (Closed Tranche)</t>
  </si>
  <si>
    <t xml:space="preserve">-</t>
  </si>
  <si>
    <t xml:space="preserve">Rs 5.2L for 0.65%, already signed -- fixed slice, further diluted only by new tranche</t>
  </si>
  <si>
    <t xml:space="preserve">New Pre-Seed Investors</t>
  </si>
  <si>
    <t xml:space="preserve">Priced at the new-tranche valuation above</t>
  </si>
  <si>
    <t xml:space="preserve">Sridhar Sampathirao holds: (1) 0.65% via the closed Share Subscription Agreement (Rs 5.2L for 650 shares), and (2) a separate Advisory Option for up to 1,350 shares (1.35% of the enlarged pool), vesting monthly over 12 months, contingent on continued advisory engagement and the Company closing &gt;=Rs 1.5 Cr in this round with &gt;=90% received, priced at FMV on the future Allotment Date. Both sit OUTSIDE and ON TOP OF the 12% equity offered to new investors above -- Sridhar's total potential stake is up to ~2% (0.65% + 1.35%), fully separate from the 12% new-investor cap.</t>
  </si>
  <si>
    <t xml:space="preserve">Supporting Valuation Approaches (Early-Stage / Pre-Revenue)</t>
  </si>
  <si>
    <t xml:space="preserve">Given Flynker is pre-revenue at scale, the SSA valuation is best triangulated qualitatively rather than off financial multiples. Two commonly used early-stage frameworks:</t>
  </si>
  <si>
    <t xml:space="preserve">Berkus Method (qualitative pre-revenue valuation)</t>
  </si>
  <si>
    <t xml:space="preserve">Factor</t>
  </si>
  <si>
    <t xml:space="preserve">Value Assigned (INR)</t>
  </si>
  <si>
    <t xml:space="preserve">Rationale</t>
  </si>
  <si>
    <t xml:space="preserve">Sound Idea (basic value)</t>
  </si>
  <si>
    <t xml:space="preserve">AI-native creator commerce for Indian fashion — differentiated concept</t>
  </si>
  <si>
    <t xml:space="preserve">Prototype / Working MVP</t>
  </si>
  <si>
    <t xml:space="preserve">Live at flynker.in — AR Try-On, AI Stylist, Skin Tone AI, built solo</t>
  </si>
  <si>
    <t xml:space="preserve">Quality Management Team</t>
  </si>
  <si>
    <t xml:space="preserve">Non-technical founder shipped full MVP; CTO on board; 4-person team</t>
  </si>
  <si>
    <t xml:space="preserve">Strategic Relationships</t>
  </si>
  <si>
    <t xml:space="preserve">Eureka 2025 Zonalist (IIT Bombay E-Cell); advisor Sridhar Sampathirao</t>
  </si>
  <si>
    <t xml:space="preserve">Product Rollout / Early Traction</t>
  </si>
  <si>
    <t xml:space="preserve">2,400+ waitlist signups in ~20 days at Rs 0 marketing spend</t>
  </si>
  <si>
    <t xml:space="preserve">Indicative Berkus Valuation (capped at Rs 20L/factor)</t>
  </si>
  <si>
    <t xml:space="preserve">Directional cross-check only — not a substitute for negotiated SSA terms</t>
  </si>
  <si>
    <t xml:space="preserve">Sridhar Sampathirao — Implied Valuation Check (Anchor Investor, Separate from New-Investor Cap)</t>
  </si>
  <si>
    <t xml:space="preserve">Sridhar's Tranche Amount Invested (INR)</t>
  </si>
  <si>
    <t xml:space="preserve">Sridhar's Tranche Ownership % (per signed SSA)</t>
  </si>
  <si>
    <t xml:space="preserve">Sridhar's Tranche — Implied Post-Money Valuation (INR)</t>
  </si>
  <si>
    <t xml:space="preserve">Rs 5,20,000 / 0.65% -- confirms the Rs 8 Cr figure discussed with Sridhar. Applies ONLY to his tranche.</t>
  </si>
  <si>
    <t xml:space="preserve">Sridhar's Total Potential Stake (Closed 0.65% + Advisory Option up to 1.35%)</t>
  </si>
  <si>
    <t xml:space="preserve">Fully separate from, and on top of, the 12% cap offered to new pre-seed investors this round.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</si>
</sst>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mmmm\ d&quot;, &quot;yyyy"/>
    <numFmt numFmtId="166" formatCode="#,##0;\(#,##0\);\-"/>
    <numFmt numFmtId="167" formatCode="0"/>
    <numFmt numFmtId="168" formatCode="mmm\-yyyy"/>
    <numFmt numFmtId="169" formatCode="0.0%;\(0.0%\);\-"/>
    <numFmt numFmtId="170" formatCode="0.00%;\(0.00%\);\-"/>
    <numFmt numFmtId="171" formatCode="#,##0.00;\(#,##0.00\);\-"/>
    <numFmt numFmtId="172" formatCode="\$#,##0;&quot;($&quot;#,##0\);\-"/>
    <numFmt numFmtId="173" formatCode="\M0"/>
    <numFmt numFmtId="174" formatCode="0.0&quot;mo&quot;;\(0.0&quot;)mo&quot;;\-"/>
  </numFmts>
  <fonts count="3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u val="single"/>
      <sz val="10"/>
      <color rgb="FFE91E8C"/>
      <name val="Arial"/>
      <family val="0"/>
      <charset val="1"/>
    </font>
    <font>
      <b val="true"/>
      <sz val="11"/>
      <color rgb="FFE91E8C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sz val="16"/>
      <color rgb="FF008000"/>
      <name val="Arial"/>
      <family val="0"/>
      <charset val="1"/>
    </font>
    <font>
      <i val="true"/>
      <sz val="9"/>
      <color rgb="FF000000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1"/>
      <color rgb="FFFFFFFF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sz val="9"/>
      <color rgb="FF000000"/>
      <name val="Arial"/>
      <family val="0"/>
      <charset val="1"/>
    </font>
    <font>
      <sz val="9"/>
      <color rgb="FF0000FF"/>
      <name val="Arial"/>
      <family val="0"/>
      <charset val="1"/>
    </font>
    <font>
      <b val="true"/>
      <sz val="11"/>
      <name val="Cambria"/>
      <family val="0"/>
      <charset val="1"/>
    </font>
    <font>
      <sz val="11"/>
      <color rgb="FF0000FF"/>
      <name val="Cambria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0"/>
      <color rgb="FF1A1A2E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b val="true"/>
      <sz val="10"/>
      <color rgb="FF008000"/>
      <name val="Arial"/>
      <family val="0"/>
      <charset val="1"/>
    </font>
    <font>
      <sz val="9"/>
      <color rgb="FF008000"/>
      <name val="Arial"/>
      <family val="0"/>
      <charset val="1"/>
    </font>
    <font>
      <b val="true"/>
      <sz val="9"/>
      <name val="Arial"/>
      <family val="0"/>
      <charset val="1"/>
    </font>
    <font>
      <b val="true"/>
      <sz val="9"/>
      <color rgb="FF1A1A2E"/>
      <name val="Arial"/>
      <family val="0"/>
      <charset val="1"/>
    </font>
    <font>
      <i val="true"/>
      <sz val="8"/>
      <color rgb="FF000000"/>
      <name val="Arial"/>
      <family val="0"/>
      <charset val="1"/>
    </font>
    <font>
      <sz val="11"/>
      <color rgb="FF008000"/>
      <name val="Cambria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1A1A2E"/>
        <bgColor rgb="FF000000"/>
      </patternFill>
    </fill>
    <fill>
      <patternFill patternType="solid">
        <fgColor rgb="FFF2F2F2"/>
        <bgColor rgb="FFF9F9F9"/>
      </patternFill>
    </fill>
    <fill>
      <patternFill patternType="solid">
        <fgColor rgb="FFFCE4F0"/>
        <bgColor rgb="FFF2F2F2"/>
      </patternFill>
    </fill>
    <fill>
      <patternFill patternType="solid">
        <fgColor rgb="FFE91E8C"/>
        <bgColor rgb="FFB54744"/>
      </patternFill>
    </fill>
    <fill>
      <patternFill patternType="solid">
        <fgColor rgb="FFFFFF00"/>
        <bgColor rgb="FFFFC000"/>
      </patternFill>
    </fill>
    <fill>
      <patternFill patternType="solid">
        <fgColor rgb="FFDDEBF7"/>
        <bgColor rgb="FFF2F2F2"/>
      </patternFill>
    </fill>
    <fill>
      <patternFill patternType="solid">
        <fgColor rgb="FFD9D9D9"/>
        <bgColor rgb="FFD1D8E5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5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17" fillId="6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7" fillId="6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6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7" fillId="6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7" fillId="6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7" fillId="6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6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19" fillId="7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8" fillId="6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9" fillId="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9" fillId="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23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4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6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2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5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6" fillId="6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26" fillId="6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6" fillId="6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2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2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2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2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3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1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1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3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3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77372"/>
      <rgbColor rgb="FFB5C3DA"/>
      <rgbColor rgb="FF0000FF"/>
      <rgbColor rgb="FFFFFF00"/>
      <rgbColor rgb="FFE91E8C"/>
      <rgbColor rgb="FF6D90C2"/>
      <rgbColor rgb="FFB46B2E"/>
      <rgbColor rgb="FF008000"/>
      <rgbColor rgb="FFD1D8E5"/>
      <rgbColor rgb="FF799341"/>
      <rgbColor rgb="FFB74C49"/>
      <rgbColor rgb="FF406DA3"/>
      <rgbColor rgb="FFBFBFBF"/>
      <rgbColor rgb="FF88858C"/>
      <rgbColor rgb="FF9AAECF"/>
      <rgbColor rgb="FF8D3835"/>
      <rgbColor rgb="FFF9F9F9"/>
      <rgbColor rgb="FFDDEBF7"/>
      <rgbColor rgb="FFC7C0D2"/>
      <rgbColor rgb="FFF49F68"/>
      <rgbColor rgb="FF3B6697"/>
      <rgbColor rgb="FFC6D0E1"/>
      <rgbColor rgb="FFD9D9D9"/>
      <rgbColor rgb="FFF5B798"/>
      <rgbColor rgb="FFBBCE9E"/>
      <rgbColor rgb="FFBBD5DF"/>
      <rgbColor rgb="FFC46E6D"/>
      <rgbColor rgb="FFDEBCBB"/>
      <rgbColor rgb="FF365D8A"/>
      <rgbColor rgb="FFE2C2C1"/>
      <rgbColor rgb="FF4C7DB9"/>
      <rgbColor rgb="FFF2F2F2"/>
      <rgbColor rgb="FFCFDCBD"/>
      <rgbColor rgb="FFFCE4F0"/>
      <rgbColor rgb="FFA2C1D5"/>
      <rgbColor rgb="FFD5A1A0"/>
      <rgbColor rgb="FFD19C9B"/>
      <rgbColor rgb="FFF6CEBA"/>
      <rgbColor rgb="FF2E75B5"/>
      <rgbColor rgb="FF78A9C9"/>
      <rgbColor rgb="FF9BBB62"/>
      <rgbColor rgb="FFFFC000"/>
      <rgbColor rgb="FFE98B3C"/>
      <rgbColor rgb="FFD27D35"/>
      <rgbColor rgb="FF6A5186"/>
      <rgbColor rgb="FFAFA2C0"/>
      <rgbColor rgb="FF4677B1"/>
      <rgbColor rgb="FF3D99B2"/>
      <rgbColor rgb="FFBCC8DD"/>
      <rgbColor rgb="FF375623"/>
      <rgbColor rgb="FFB54744"/>
      <rgbColor rgb="FFA3423E"/>
      <rgbColor rgb="FF2F547D"/>
      <rgbColor rgb="FF1A1A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Monthly Revenue (INR)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"Total Revenue"</c:f>
              <c:strCache>
                <c:ptCount val="1"/>
                <c:pt idx="0">
                  <c:v>Total Revenue</c:v>
                </c:pt>
              </c:strCache>
            </c:strRef>
          </c:tx>
          <c:spPr>
            <a:solidFill>
              <a:srgbClr val="365c89"/>
            </a:solidFill>
            <a:ln w="28440">
              <a:solidFill>
                <a:srgbClr val="365c89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P&amp;L'!$C$8</c:f>
              <c:numCache>
                <c:formatCode>#,##0;\(#,##0\);\-</c:formatCode>
                <c:ptCount val="1"/>
                <c:pt idx="0">
                  <c:v>46899</c:v>
                </c:pt>
              </c:numCache>
            </c:numRef>
          </c:val>
          <c:smooth val="1"/>
        </c:ser>
        <c:ser>
          <c:idx val="1"/>
          <c:order val="1"/>
          <c:spPr>
            <a:solidFill>
              <a:srgbClr val="8c3734"/>
            </a:solidFill>
            <a:ln w="28440">
              <a:solidFill>
                <a:srgbClr val="8c3734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P&amp;L'!$D$8</c:f>
              <c:numCache>
                <c:formatCode>#,##0;\(#,##0\);\-</c:formatCode>
                <c:ptCount val="1"/>
                <c:pt idx="0">
                  <c:v>96333.717879</c:v>
                </c:pt>
              </c:numCache>
            </c:numRef>
          </c:val>
          <c:smooth val="1"/>
        </c:ser>
        <c:ser>
          <c:idx val="2"/>
          <c:order val="2"/>
          <c:spPr>
            <a:solidFill>
              <a:srgbClr val="70883d"/>
            </a:solidFill>
            <a:ln w="28440">
              <a:solidFill>
                <a:srgbClr val="70883d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P&amp;L'!$E$8</c:f>
              <c:numCache>
                <c:formatCode>#,##0;\(#,##0\);\-</c:formatCode>
                <c:ptCount val="1"/>
                <c:pt idx="0">
                  <c:v>148778.20785271</c:v>
                </c:pt>
              </c:numCache>
            </c:numRef>
          </c:val>
          <c:smooth val="1"/>
        </c:ser>
        <c:ser>
          <c:idx val="3"/>
          <c:order val="3"/>
          <c:spPr>
            <a:solidFill>
              <a:srgbClr val="5b4675"/>
            </a:solidFill>
            <a:ln w="28440">
              <a:solidFill>
                <a:srgbClr val="5b4675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P&amp;L'!$F$8</c:f>
              <c:numCache>
                <c:formatCode>#,##0;\(#,##0\);\-</c:formatCode>
                <c:ptCount val="1"/>
                <c:pt idx="0">
                  <c:v>204728.560067398</c:v>
                </c:pt>
              </c:numCache>
            </c:numRef>
          </c:val>
          <c:smooth val="1"/>
        </c:ser>
        <c:ser>
          <c:idx val="4"/>
          <c:order val="4"/>
          <c:spPr>
            <a:solidFill>
              <a:srgbClr val="337d90"/>
            </a:solidFill>
            <a:ln w="28440">
              <a:solidFill>
                <a:srgbClr val="337d90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P&amp;L'!$G$8</c:f>
              <c:numCache>
                <c:formatCode>#,##0;\(#,##0\);\-</c:formatCode>
                <c:ptCount val="1"/>
                <c:pt idx="0">
                  <c:v>264703.590037104</c:v>
                </c:pt>
              </c:numCache>
            </c:numRef>
          </c:val>
          <c:smooth val="1"/>
        </c:ser>
        <c:ser>
          <c:idx val="5"/>
          <c:order val="5"/>
          <c:spPr>
            <a:solidFill>
              <a:srgbClr val="b46b2e"/>
            </a:solidFill>
            <a:ln w="28440">
              <a:solidFill>
                <a:srgbClr val="b46b2e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P&amp;L'!$H$8</c:f>
              <c:numCache>
                <c:formatCode>#,##0;\(#,##0\);\-</c:formatCode>
                <c:ptCount val="1"/>
                <c:pt idx="0">
                  <c:v>329245.303133637</c:v>
                </c:pt>
              </c:numCache>
            </c:numRef>
          </c:val>
          <c:smooth val="1"/>
        </c:ser>
        <c:ser>
          <c:idx val="6"/>
          <c:order val="6"/>
          <c:spPr>
            <a:solidFill>
              <a:srgbClr val="3f6b9f"/>
            </a:solidFill>
            <a:ln w="28440">
              <a:solidFill>
                <a:srgbClr val="3f6b9f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P&amp;L'!$I$8</c:f>
              <c:numCache>
                <c:formatCode>#,##0;\(#,##0\);\-</c:formatCode>
                <c:ptCount val="1"/>
                <c:pt idx="0">
                  <c:v>448129.637778265</c:v>
                </c:pt>
              </c:numCache>
            </c:numRef>
          </c:val>
          <c:smooth val="1"/>
        </c:ser>
        <c:ser>
          <c:idx val="7"/>
          <c:order val="7"/>
          <c:spPr>
            <a:solidFill>
              <a:srgbClr val="a2403d"/>
            </a:solidFill>
            <a:ln w="28440">
              <a:solidFill>
                <a:srgbClr val="a2403d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P&amp;L'!$J$8</c:f>
              <c:numCache>
                <c:formatCode>#,##0;\(#,##0\);\-</c:formatCode>
                <c:ptCount val="1"/>
                <c:pt idx="0">
                  <c:v>590955.25426685</c:v>
                </c:pt>
              </c:numCache>
            </c:numRef>
          </c:val>
          <c:smooth val="1"/>
        </c:ser>
        <c:ser>
          <c:idx val="8"/>
          <c:order val="8"/>
          <c:spPr>
            <a:solidFill>
              <a:srgbClr val="829e48"/>
            </a:solidFill>
            <a:ln w="28440">
              <a:solidFill>
                <a:srgbClr val="829e48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P&amp;L'!$K$8</c:f>
              <c:numCache>
                <c:formatCode>#,##0;\(#,##0\);\-</c:formatCode>
                <c:ptCount val="1"/>
                <c:pt idx="0">
                  <c:v>783697.355109646</c:v>
                </c:pt>
              </c:numCache>
            </c:numRef>
          </c:val>
          <c:smooth val="1"/>
        </c:ser>
        <c:ser>
          <c:idx val="9"/>
          <c:order val="9"/>
          <c:spPr>
            <a:solidFill>
              <a:srgbClr val="6a5287"/>
            </a:solidFill>
            <a:ln w="28440">
              <a:solidFill>
                <a:srgbClr val="6a5287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P&amp;L'!$L$8</c:f>
              <c:numCache>
                <c:formatCode>#,##0;\(#,##0\);\-</c:formatCode>
                <c:ptCount val="1"/>
                <c:pt idx="0">
                  <c:v>1030190.80565641</c:v>
                </c:pt>
              </c:numCache>
            </c:numRef>
          </c:val>
          <c:smooth val="1"/>
        </c:ser>
        <c:ser>
          <c:idx val="10"/>
          <c:order val="10"/>
          <c:spPr>
            <a:solidFill>
              <a:srgbClr val="3b90a8"/>
            </a:solidFill>
            <a:ln w="28440">
              <a:solidFill>
                <a:srgbClr val="3b90a8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P&amp;L'!$M$8</c:f>
              <c:numCache>
                <c:formatCode>#,##0;\(#,##0\);\-</c:formatCode>
                <c:ptCount val="1"/>
                <c:pt idx="0">
                  <c:v>1328834.04625041</c:v>
                </c:pt>
              </c:numCache>
            </c:numRef>
          </c:val>
          <c:smooth val="1"/>
        </c:ser>
        <c:ser>
          <c:idx val="11"/>
          <c:order val="11"/>
          <c:spPr>
            <a:solidFill>
              <a:srgbClr val="d27d35"/>
            </a:solidFill>
            <a:ln w="28440">
              <a:solidFill>
                <a:srgbClr val="d27d35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P&amp;L'!$N$8</c:f>
              <c:numCache>
                <c:formatCode>#,##0;\(#,##0\);\-</c:formatCode>
                <c:ptCount val="1"/>
                <c:pt idx="0">
                  <c:v>1670782.84468193</c:v>
                </c:pt>
              </c:numCache>
            </c:numRef>
          </c:val>
          <c:smooth val="1"/>
        </c:ser>
        <c:ser>
          <c:idx val="12"/>
          <c:order val="12"/>
          <c:spPr>
            <a:solidFill>
              <a:srgbClr val="4678b3"/>
            </a:solidFill>
            <a:ln w="28440">
              <a:solidFill>
                <a:srgbClr val="4678b3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P&amp;L'!$O$8</c:f>
              <c:numCache>
                <c:formatCode>#,##0;\(#,##0\);\-</c:formatCode>
                <c:ptCount val="1"/>
                <c:pt idx="0">
                  <c:v>2039183.66341811</c:v>
                </c:pt>
              </c:numCache>
            </c:numRef>
          </c:val>
          <c:smooth val="1"/>
        </c:ser>
        <c:ser>
          <c:idx val="13"/>
          <c:order val="13"/>
          <c:spPr>
            <a:solidFill>
              <a:srgbClr val="b54744"/>
            </a:solidFill>
            <a:ln w="28440">
              <a:solidFill>
                <a:srgbClr val="b54744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P&amp;L'!$P$8</c:f>
              <c:numCache>
                <c:formatCode>#,##0;\(#,##0\);\-</c:formatCode>
                <c:ptCount val="1"/>
                <c:pt idx="0">
                  <c:v>2410055.82091587</c:v>
                </c:pt>
              </c:numCache>
            </c:numRef>
          </c:val>
          <c:smooth val="1"/>
        </c:ser>
        <c:ser>
          <c:idx val="14"/>
          <c:order val="14"/>
          <c:spPr>
            <a:solidFill>
              <a:srgbClr val="91b051"/>
            </a:solidFill>
            <a:ln w="28440">
              <a:solidFill>
                <a:srgbClr val="91b051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P&amp;L'!$Q$8</c:f>
              <c:numCache>
                <c:formatCode>#,##0;\(#,##0\);\-</c:formatCode>
                <c:ptCount val="1"/>
                <c:pt idx="0">
                  <c:v>2776898.64289067</c:v>
                </c:pt>
              </c:numCache>
            </c:numRef>
          </c:val>
          <c:smooth val="1"/>
        </c:ser>
        <c:ser>
          <c:idx val="15"/>
          <c:order val="15"/>
          <c:spPr>
            <a:solidFill>
              <a:srgbClr val="775b97"/>
            </a:solidFill>
            <a:ln w="28440">
              <a:solidFill>
                <a:srgbClr val="775b97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P&amp;L'!$R$8</c:f>
              <c:numCache>
                <c:formatCode>#,##0;\(#,##0\);\-</c:formatCode>
                <c:ptCount val="1"/>
                <c:pt idx="0">
                  <c:v>3141117.90235882</c:v>
                </c:pt>
              </c:numCache>
            </c:numRef>
          </c:val>
          <c:smooth val="1"/>
        </c:ser>
        <c:ser>
          <c:idx val="16"/>
          <c:order val="16"/>
          <c:spPr>
            <a:solidFill>
              <a:srgbClr val="42a2bb"/>
            </a:solidFill>
            <a:ln w="28440">
              <a:solidFill>
                <a:srgbClr val="42a2bb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P&amp;L'!$S$8</c:f>
              <c:numCache>
                <c:formatCode>#,##0;\(#,##0\);\-</c:formatCode>
                <c:ptCount val="1"/>
                <c:pt idx="0">
                  <c:v>3504063.08280371</c:v>
                </c:pt>
              </c:numCache>
            </c:numRef>
          </c:val>
          <c:smooth val="1"/>
        </c:ser>
        <c:ser>
          <c:idx val="17"/>
          <c:order val="17"/>
          <c:spPr>
            <a:solidFill>
              <a:srgbClr val="e98b3c"/>
            </a:solidFill>
            <a:ln w="28440">
              <a:solidFill>
                <a:srgbClr val="e98b3c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P&amp;L'!$T$8</c:f>
              <c:numCache>
                <c:formatCode>#,##0;\(#,##0\);\-</c:formatCode>
                <c:ptCount val="1"/>
                <c:pt idx="0">
                  <c:v>3867033.02751591</c:v>
                </c:pt>
              </c:numCache>
            </c:numRef>
          </c:val>
          <c:smooth val="1"/>
        </c:ser>
        <c:ser>
          <c:idx val="18"/>
          <c:order val="18"/>
          <c:spPr>
            <a:solidFill>
              <a:srgbClr val="6e90c1"/>
            </a:solidFill>
            <a:ln w="28440">
              <a:solidFill>
                <a:srgbClr val="6e90c1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P&amp;L'!$U$8</c:f>
              <c:numCache>
                <c:formatCode>#,##0;\(#,##0\);\-</c:formatCode>
                <c:ptCount val="1"/>
                <c:pt idx="0">
                  <c:v>4231281.34760705</c:v>
                </c:pt>
              </c:numCache>
            </c:numRef>
          </c:val>
          <c:smooth val="1"/>
        </c:ser>
        <c:ser>
          <c:idx val="19"/>
          <c:order val="19"/>
          <c:spPr>
            <a:solidFill>
              <a:srgbClr val="c46e6d"/>
            </a:solidFill>
            <a:ln w="28440">
              <a:solidFill>
                <a:srgbClr val="c46e6d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P&amp;L'!$V$8</c:f>
              <c:numCache>
                <c:formatCode>#,##0;\(#,##0\);\-</c:formatCode>
                <c:ptCount val="1"/>
                <c:pt idx="0">
                  <c:v>4598021.59773674</c:v>
                </c:pt>
              </c:numCache>
            </c:numRef>
          </c:val>
          <c:smooth val="1"/>
        </c:ser>
        <c:ser>
          <c:idx val="20"/>
          <c:order val="20"/>
          <c:spPr>
            <a:solidFill>
              <a:srgbClr val="a5c073"/>
            </a:solidFill>
            <a:ln w="28440">
              <a:solidFill>
                <a:srgbClr val="a5c073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P&amp;L'!$W$8</c:f>
              <c:numCache>
                <c:formatCode>#,##0;\(#,##0\);\-</c:formatCode>
                <c:ptCount val="1"/>
                <c:pt idx="0">
                  <c:v>4968432.22968938</c:v>
                </c:pt>
              </c:numCache>
            </c:numRef>
          </c:val>
          <c:smooth val="1"/>
        </c:ser>
        <c:ser>
          <c:idx val="21"/>
          <c:order val="21"/>
          <c:spPr>
            <a:solidFill>
              <a:srgbClr val="8f7bab"/>
            </a:solidFill>
            <a:ln w="28440">
              <a:solidFill>
                <a:srgbClr val="8f7bab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P&amp;L'!$X$8</c:f>
              <c:numCache>
                <c:formatCode>#,##0;\(#,##0\);\-</c:formatCode>
                <c:ptCount val="1"/>
                <c:pt idx="0">
                  <c:v>5343661.33476886</c:v>
                </c:pt>
              </c:numCache>
            </c:numRef>
          </c:val>
          <c:smooth val="1"/>
        </c:ser>
        <c:ser>
          <c:idx val="22"/>
          <c:order val="22"/>
          <c:spPr>
            <a:solidFill>
              <a:srgbClr val="6cb2c9"/>
            </a:solidFill>
            <a:ln w="28440">
              <a:solidFill>
                <a:srgbClr val="6cb2c9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P&amp;L'!$Y$8</c:f>
              <c:numCache>
                <c:formatCode>#,##0;\(#,##0\);\-</c:formatCode>
                <c:ptCount val="1"/>
                <c:pt idx="0">
                  <c:v>5724831.18658585</c:v>
                </c:pt>
              </c:numCache>
            </c:numRef>
          </c:val>
          <c:smooth val="1"/>
        </c:ser>
        <c:ser>
          <c:idx val="23"/>
          <c:order val="23"/>
          <c:spPr>
            <a:solidFill>
              <a:srgbClr val="f49f68"/>
            </a:solidFill>
            <a:ln w="28440">
              <a:solidFill>
                <a:srgbClr val="f49f68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P&amp;L'!$Z$8</c:f>
              <c:numCache>
                <c:formatCode>#,##0;\(#,##0\);\-</c:formatCode>
                <c:ptCount val="1"/>
                <c:pt idx="0">
                  <c:v>6113042.59623115</c:v>
                </c:pt>
              </c:numCache>
            </c:numRef>
          </c:val>
          <c:smooth val="1"/>
        </c:ser>
        <c:ser>
          <c:idx val="24"/>
          <c:order val="24"/>
          <c:spPr>
            <a:solidFill>
              <a:srgbClr val="9cafcf"/>
            </a:solidFill>
            <a:ln w="28440">
              <a:solidFill>
                <a:srgbClr val="9cafcf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P&amp;L'!$AA$8</c:f>
              <c:numCache>
                <c:formatCode>#,##0;\(#,##0\);\-</c:formatCode>
                <c:ptCount val="1"/>
                <c:pt idx="0">
                  <c:v>6509379.09209222</c:v>
                </c:pt>
              </c:numCache>
            </c:numRef>
          </c:val>
          <c:smooth val="1"/>
        </c:ser>
        <c:ser>
          <c:idx val="25"/>
          <c:order val="25"/>
          <c:spPr>
            <a:solidFill>
              <a:srgbClr val="d19c9b"/>
            </a:solidFill>
            <a:ln w="28440">
              <a:solidFill>
                <a:srgbClr val="d19c9b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P&amp;L'!$AB$8</c:f>
              <c:numCache>
                <c:formatCode>#,##0;\(#,##0\);\-</c:formatCode>
                <c:ptCount val="1"/>
                <c:pt idx="0">
                  <c:v>6914910.9367049</c:v>
                </c:pt>
              </c:numCache>
            </c:numRef>
          </c:val>
          <c:smooth val="1"/>
        </c:ser>
        <c:ser>
          <c:idx val="26"/>
          <c:order val="26"/>
          <c:spPr>
            <a:solidFill>
              <a:srgbClr val="bbce9e"/>
            </a:solidFill>
            <a:ln w="28440">
              <a:solidFill>
                <a:srgbClr val="bbce9e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P&amp;L'!$AC$8</c:f>
              <c:numCache>
                <c:formatCode>#,##0;\(#,##0\);\-</c:formatCode>
                <c:ptCount val="1"/>
                <c:pt idx="0">
                  <c:v>7330698.99306343</c:v>
                </c:pt>
              </c:numCache>
            </c:numRef>
          </c:val>
          <c:smooth val="1"/>
        </c:ser>
        <c:ser>
          <c:idx val="27"/>
          <c:order val="27"/>
          <c:spPr>
            <a:solidFill>
              <a:srgbClr val="afa2c0"/>
            </a:solidFill>
            <a:ln w="28440">
              <a:solidFill>
                <a:srgbClr val="afa2c0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P&amp;L'!$AD$8</c:f>
              <c:numCache>
                <c:formatCode>#,##0;\(#,##0\);\-</c:formatCode>
                <c:ptCount val="1"/>
                <c:pt idx="0">
                  <c:v>7757798.45275831</c:v>
                </c:pt>
              </c:numCache>
            </c:numRef>
          </c:val>
          <c:smooth val="1"/>
        </c:ser>
        <c:ser>
          <c:idx val="28"/>
          <c:order val="28"/>
          <c:spPr>
            <a:solidFill>
              <a:srgbClr val="9ac5d5"/>
            </a:solidFill>
            <a:ln w="28440">
              <a:solidFill>
                <a:srgbClr val="9ac5d5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P&amp;L'!$AE$8</c:f>
              <c:numCache>
                <c:formatCode>#,##0;\(#,##0\);\-</c:formatCode>
                <c:ptCount val="1"/>
                <c:pt idx="0">
                  <c:v>8197262.4381919</c:v>
                </c:pt>
              </c:numCache>
            </c:numRef>
          </c:val>
          <c:smooth val="1"/>
        </c:ser>
        <c:ser>
          <c:idx val="29"/>
          <c:order val="29"/>
          <c:spPr>
            <a:solidFill>
              <a:srgbClr val="f5b798"/>
            </a:solidFill>
            <a:ln w="28440">
              <a:solidFill>
                <a:srgbClr val="f5b798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P&amp;L'!$AF$8</c:f>
              <c:numCache>
                <c:formatCode>#,##0;\(#,##0\);\-</c:formatCode>
                <c:ptCount val="1"/>
                <c:pt idx="0">
                  <c:v>8650145.49095019</c:v>
                </c:pt>
              </c:numCache>
            </c:numRef>
          </c:val>
          <c:smooth val="1"/>
        </c:ser>
        <c:ser>
          <c:idx val="30"/>
          <c:order val="30"/>
          <c:spPr>
            <a:solidFill>
              <a:srgbClr val="bcc7dd"/>
            </a:solidFill>
            <a:ln w="28440">
              <a:solidFill>
                <a:srgbClr val="bcc7dd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P&amp;L'!$AG$8</c:f>
              <c:numCache>
                <c:formatCode>#,##0;\(#,##0\);\-</c:formatCode>
                <c:ptCount val="1"/>
                <c:pt idx="0">
                  <c:v>9117506.95819881</c:v>
                </c:pt>
              </c:numCache>
            </c:numRef>
          </c:val>
          <c:smooth val="1"/>
        </c:ser>
        <c:ser>
          <c:idx val="31"/>
          <c:order val="31"/>
          <c:spPr>
            <a:solidFill>
              <a:srgbClr val="debcbb"/>
            </a:solidFill>
            <a:ln w="28440">
              <a:solidFill>
                <a:srgbClr val="debcbb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P&amp;L'!$AH$8</c:f>
              <c:numCache>
                <c:formatCode>#,##0;\(#,##0\);\-</c:formatCode>
                <c:ptCount val="1"/>
                <c:pt idx="0">
                  <c:v>9600414.28873336</c:v>
                </c:pt>
              </c:numCache>
            </c:numRef>
          </c:val>
          <c:smooth val="1"/>
        </c:ser>
        <c:ser>
          <c:idx val="32"/>
          <c:order val="32"/>
          <c:spPr>
            <a:solidFill>
              <a:srgbClr val="cfdcbd"/>
            </a:solidFill>
            <a:ln w="28440">
              <a:solidFill>
                <a:srgbClr val="cfdcbd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P&amp;L'!$AI$8</c:f>
              <c:numCache>
                <c:formatCode>#,##0;\(#,##0\);\-</c:formatCode>
                <c:ptCount val="1"/>
                <c:pt idx="0">
                  <c:v>10099946.2500568</c:v>
                </c:pt>
              </c:numCache>
            </c:numRef>
          </c:val>
          <c:smooth val="1"/>
        </c:ser>
        <c:ser>
          <c:idx val="33"/>
          <c:order val="33"/>
          <c:spPr>
            <a:solidFill>
              <a:srgbClr val="c7c0d2"/>
            </a:solidFill>
            <a:ln w="28440">
              <a:solidFill>
                <a:srgbClr val="c7c0d2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P&amp;L'!$AJ$8</c:f>
              <c:numCache>
                <c:formatCode>#,##0;\(#,##0\);\-</c:formatCode>
                <c:ptCount val="1"/>
                <c:pt idx="0">
                  <c:v>10617196.077589</c:v>
                </c:pt>
              </c:numCache>
            </c:numRef>
          </c:val>
          <c:smooth val="1"/>
        </c:ser>
        <c:ser>
          <c:idx val="34"/>
          <c:order val="34"/>
          <c:spPr>
            <a:solidFill>
              <a:srgbClr val="bbd5df"/>
            </a:solidFill>
            <a:ln w="28440">
              <a:solidFill>
                <a:srgbClr val="bbd5df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P&amp;L'!$AK$8</c:f>
              <c:numCache>
                <c:formatCode>#,##0;\(#,##0\);\-</c:formatCode>
                <c:ptCount val="1"/>
                <c:pt idx="0">
                  <c:v>11153274.5668406</c:v>
                </c:pt>
              </c:numCache>
            </c:numRef>
          </c:val>
          <c:smooth val="1"/>
        </c:ser>
        <c:ser>
          <c:idx val="35"/>
          <c:order val="35"/>
          <c:spPr>
            <a:solidFill>
              <a:srgbClr val="f6ceba"/>
            </a:solidFill>
            <a:ln w="28440">
              <a:solidFill>
                <a:srgbClr val="f6ceba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P&amp;L'!$AL$8</c:f>
              <c:numCache>
                <c:formatCode>#,##0;\(#,##0\);\-</c:formatCode>
                <c:ptCount val="1"/>
                <c:pt idx="0">
                  <c:v>11709313.1191128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50760690"/>
        <c:axId val="92032198"/>
      </c:lineChart>
      <c:catAx>
        <c:axId val="5076069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M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2032198"/>
        <c:crosses val="autoZero"/>
        <c:auto val="1"/>
        <c:lblAlgn val="ctr"/>
        <c:lblOffset val="100"/>
        <c:noMultiLvlLbl val="0"/>
      </c:catAx>
      <c:valAx>
        <c:axId val="9203219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INR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;\(#,##0\);\-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0760690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Cash Balance &amp; Runway (INR)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"Closing Cash Balance"</c:f>
              <c:strCache>
                <c:ptCount val="1"/>
                <c:pt idx="0">
                  <c:v>Closing Cash Balance</c:v>
                </c:pt>
              </c:strCache>
            </c:strRef>
          </c:tx>
          <c:spPr>
            <a:solidFill>
              <a:srgbClr val="365c89"/>
            </a:solidFill>
            <a:ln w="47520">
              <a:solidFill>
                <a:srgbClr val="365c89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CFS'!$C$17</c:f>
              <c:numCache>
                <c:formatCode>#,##0;\(#,##0\);\-</c:formatCode>
                <c:ptCount val="1"/>
                <c:pt idx="0">
                  <c:v>14352994</c:v>
                </c:pt>
              </c:numCache>
            </c:numRef>
          </c:val>
          <c:smooth val="1"/>
        </c:ser>
        <c:ser>
          <c:idx val="1"/>
          <c:order val="1"/>
          <c:spPr>
            <a:solidFill>
              <a:srgbClr val="8c3734"/>
            </a:solidFill>
            <a:ln w="47520">
              <a:solidFill>
                <a:srgbClr val="8c3734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CFS'!$D$17</c:f>
              <c:numCache>
                <c:formatCode>#,##0;\(#,##0\);\-</c:formatCode>
                <c:ptCount val="1"/>
                <c:pt idx="0">
                  <c:v>14111705.307507</c:v>
                </c:pt>
              </c:numCache>
            </c:numRef>
          </c:val>
          <c:smooth val="1"/>
        </c:ser>
        <c:ser>
          <c:idx val="2"/>
          <c:order val="2"/>
          <c:spPr>
            <a:solidFill>
              <a:srgbClr val="70883d"/>
            </a:solidFill>
            <a:ln w="47520">
              <a:solidFill>
                <a:srgbClr val="70883d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CFS'!$E$17</c:f>
              <c:numCache>
                <c:formatCode>#,##0;\(#,##0\);\-</c:formatCode>
                <c:ptCount val="1"/>
                <c:pt idx="0">
                  <c:v>13908527.1628229</c:v>
                </c:pt>
              </c:numCache>
            </c:numRef>
          </c:val>
          <c:smooth val="1"/>
        </c:ser>
        <c:ser>
          <c:idx val="3"/>
          <c:order val="3"/>
          <c:spPr>
            <a:solidFill>
              <a:srgbClr val="5b4675"/>
            </a:solidFill>
            <a:ln w="47520">
              <a:solidFill>
                <a:srgbClr val="5b4675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CFS'!$F$17</c:f>
              <c:numCache>
                <c:formatCode>#,##0;\(#,##0\);\-</c:formatCode>
                <c:ptCount val="1"/>
                <c:pt idx="0">
                  <c:v>13629098.0731766</c:v>
                </c:pt>
              </c:numCache>
            </c:numRef>
          </c:val>
          <c:smooth val="1"/>
        </c:ser>
        <c:ser>
          <c:idx val="4"/>
          <c:order val="4"/>
          <c:spPr>
            <a:solidFill>
              <a:srgbClr val="337d90"/>
            </a:solidFill>
            <a:ln w="47520">
              <a:solidFill>
                <a:srgbClr val="337d90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CFS'!$G$17</c:f>
              <c:numCache>
                <c:formatCode>#,##0;\(#,##0\);\-</c:formatCode>
                <c:ptCount val="1"/>
                <c:pt idx="0">
                  <c:v>13448772.8183019</c:v>
                </c:pt>
              </c:numCache>
            </c:numRef>
          </c:val>
          <c:smooth val="1"/>
        </c:ser>
        <c:ser>
          <c:idx val="5"/>
          <c:order val="5"/>
          <c:spPr>
            <a:solidFill>
              <a:srgbClr val="b46b2e"/>
            </a:solidFill>
            <a:ln w="47520">
              <a:solidFill>
                <a:srgbClr val="b46b2e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CFS'!$H$17</c:f>
              <c:numCache>
                <c:formatCode>#,##0;\(#,##0\);\-</c:formatCode>
                <c:ptCount val="1"/>
                <c:pt idx="0">
                  <c:v>13199043.6721427</c:v>
                </c:pt>
              </c:numCache>
            </c:numRef>
          </c:val>
          <c:smooth val="1"/>
        </c:ser>
        <c:ser>
          <c:idx val="6"/>
          <c:order val="6"/>
          <c:spPr>
            <a:solidFill>
              <a:srgbClr val="3f6b9f"/>
            </a:solidFill>
            <a:ln w="47520">
              <a:solidFill>
                <a:srgbClr val="3f6b9f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CFS'!$I$17</c:f>
              <c:numCache>
                <c:formatCode>#,##0;\(#,##0\);\-</c:formatCode>
                <c:ptCount val="1"/>
                <c:pt idx="0">
                  <c:v>13100161.3766377</c:v>
                </c:pt>
              </c:numCache>
            </c:numRef>
          </c:val>
          <c:smooth val="1"/>
        </c:ser>
        <c:ser>
          <c:idx val="7"/>
          <c:order val="7"/>
          <c:spPr>
            <a:solidFill>
              <a:srgbClr val="a2403d"/>
            </a:solidFill>
            <a:ln w="47520">
              <a:solidFill>
                <a:srgbClr val="a2403d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CFS'!$J$17</c:f>
              <c:numCache>
                <c:formatCode>#,##0;\(#,##0\);\-</c:formatCode>
                <c:ptCount val="1"/>
                <c:pt idx="0">
                  <c:v>13033637.4251305</c:v>
                </c:pt>
              </c:numCache>
            </c:numRef>
          </c:val>
          <c:smooth val="1"/>
        </c:ser>
        <c:ser>
          <c:idx val="8"/>
          <c:order val="8"/>
          <c:spPr>
            <a:solidFill>
              <a:srgbClr val="829e48"/>
            </a:solidFill>
            <a:ln w="47520">
              <a:solidFill>
                <a:srgbClr val="829e48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CFS'!$K$17</c:f>
              <c:numCache>
                <c:formatCode>#,##0;\(#,##0\);\-</c:formatCode>
                <c:ptCount val="1"/>
                <c:pt idx="0">
                  <c:v>13175621.8759076</c:v>
                </c:pt>
              </c:numCache>
            </c:numRef>
          </c:val>
          <c:smooth val="1"/>
        </c:ser>
        <c:ser>
          <c:idx val="9"/>
          <c:order val="9"/>
          <c:spPr>
            <a:solidFill>
              <a:srgbClr val="6a5287"/>
            </a:solidFill>
            <a:ln w="47520">
              <a:solidFill>
                <a:srgbClr val="6a5287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CFS'!$L$17</c:f>
              <c:numCache>
                <c:formatCode>#,##0;\(#,##0\);\-</c:formatCode>
                <c:ptCount val="1"/>
                <c:pt idx="0">
                  <c:v>13429141.0933635</c:v>
                </c:pt>
              </c:numCache>
            </c:numRef>
          </c:val>
          <c:smooth val="1"/>
        </c:ser>
        <c:ser>
          <c:idx val="10"/>
          <c:order val="10"/>
          <c:spPr>
            <a:solidFill>
              <a:srgbClr val="3b90a8"/>
            </a:solidFill>
            <a:ln w="47520">
              <a:solidFill>
                <a:srgbClr val="3b90a8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CFS'!$M$17</c:f>
              <c:numCache>
                <c:formatCode>#,##0;\(#,##0\);\-</c:formatCode>
                <c:ptCount val="1"/>
                <c:pt idx="0">
                  <c:v>13979380.4356148</c:v>
                </c:pt>
              </c:numCache>
            </c:numRef>
          </c:val>
          <c:smooth val="1"/>
        </c:ser>
        <c:ser>
          <c:idx val="11"/>
          <c:order val="11"/>
          <c:spPr>
            <a:solidFill>
              <a:srgbClr val="d27d35"/>
            </a:solidFill>
            <a:ln w="47520">
              <a:solidFill>
                <a:srgbClr val="d27d35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CFS'!$N$17</c:f>
              <c:numCache>
                <c:formatCode>#,##0;\(#,##0\);\-</c:formatCode>
                <c:ptCount val="1"/>
                <c:pt idx="0">
                  <c:v>14604735.0637159</c:v>
                </c:pt>
              </c:numCache>
            </c:numRef>
          </c:val>
          <c:smooth val="1"/>
        </c:ser>
        <c:ser>
          <c:idx val="12"/>
          <c:order val="12"/>
          <c:spPr>
            <a:solidFill>
              <a:srgbClr val="4678b3"/>
            </a:solidFill>
            <a:ln w="47520">
              <a:solidFill>
                <a:srgbClr val="4678b3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CFS'!$O$17</c:f>
              <c:numCache>
                <c:formatCode>#,##0;\(#,##0\);\-</c:formatCode>
                <c:ptCount val="1"/>
                <c:pt idx="0">
                  <c:v>15439857.0700017</c:v>
                </c:pt>
              </c:numCache>
            </c:numRef>
          </c:val>
          <c:smooth val="1"/>
        </c:ser>
        <c:ser>
          <c:idx val="13"/>
          <c:order val="13"/>
          <c:spPr>
            <a:solidFill>
              <a:srgbClr val="b54744"/>
            </a:solidFill>
            <a:ln w="47520">
              <a:solidFill>
                <a:srgbClr val="b54744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CFS'!$P$17</c:f>
              <c:numCache>
                <c:formatCode>#,##0;\(#,##0\);\-</c:formatCode>
                <c:ptCount val="1"/>
                <c:pt idx="0">
                  <c:v>16396868.9078143</c:v>
                </c:pt>
              </c:numCache>
            </c:numRef>
          </c:val>
          <c:smooth val="1"/>
        </c:ser>
        <c:ser>
          <c:idx val="14"/>
          <c:order val="14"/>
          <c:spPr>
            <a:solidFill>
              <a:srgbClr val="91b051"/>
            </a:solidFill>
            <a:ln w="47520">
              <a:solidFill>
                <a:srgbClr val="91b051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CFS'!$Q$17</c:f>
              <c:numCache>
                <c:formatCode>#,##0;\(#,##0\);\-</c:formatCode>
                <c:ptCount val="1"/>
                <c:pt idx="0">
                  <c:v>17634027.246704</c:v>
                </c:pt>
              </c:numCache>
            </c:numRef>
          </c:val>
          <c:smooth val="1"/>
        </c:ser>
        <c:ser>
          <c:idx val="15"/>
          <c:order val="15"/>
          <c:spPr>
            <a:solidFill>
              <a:srgbClr val="775b97"/>
            </a:solidFill>
            <a:ln w="47520">
              <a:solidFill>
                <a:srgbClr val="775b97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CFS'!$R$17</c:f>
              <c:numCache>
                <c:formatCode>#,##0;\(#,##0\);\-</c:formatCode>
                <c:ptCount val="1"/>
                <c:pt idx="0">
                  <c:v>19009587.8254193</c:v>
                </c:pt>
              </c:numCache>
            </c:numRef>
          </c:val>
          <c:smooth val="1"/>
        </c:ser>
        <c:ser>
          <c:idx val="16"/>
          <c:order val="16"/>
          <c:spPr>
            <a:solidFill>
              <a:srgbClr val="42a2bb"/>
            </a:solidFill>
            <a:ln w="47520">
              <a:solidFill>
                <a:srgbClr val="42a2bb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CFS'!$S$17</c:f>
              <c:numCache>
                <c:formatCode>#,##0;\(#,##0\);\-</c:formatCode>
                <c:ptCount val="1"/>
                <c:pt idx="0">
                  <c:v>20663264.9840774</c:v>
                </c:pt>
              </c:numCache>
            </c:numRef>
          </c:val>
          <c:smooth val="1"/>
        </c:ser>
        <c:ser>
          <c:idx val="17"/>
          <c:order val="17"/>
          <c:spPr>
            <a:solidFill>
              <a:srgbClr val="e98b3c"/>
            </a:solidFill>
            <a:ln w="47520">
              <a:solidFill>
                <a:srgbClr val="e98b3c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CFS'!$T$17</c:f>
              <c:numCache>
                <c:formatCode>#,##0;\(#,##0\);\-</c:formatCode>
                <c:ptCount val="1"/>
                <c:pt idx="0">
                  <c:v>22533194.2096662</c:v>
                </c:pt>
              </c:numCache>
            </c:numRef>
          </c:val>
          <c:smooth val="1"/>
        </c:ser>
        <c:ser>
          <c:idx val="18"/>
          <c:order val="18"/>
          <c:spPr>
            <a:solidFill>
              <a:srgbClr val="6e90c1"/>
            </a:solidFill>
            <a:ln w="47520">
              <a:solidFill>
                <a:srgbClr val="6e90c1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CFS'!$U$17</c:f>
              <c:numCache>
                <c:formatCode>#,##0;\(#,##0\);\-</c:formatCode>
                <c:ptCount val="1"/>
                <c:pt idx="0">
                  <c:v>24627224.3855779</c:v>
                </c:pt>
              </c:numCache>
            </c:numRef>
          </c:val>
          <c:smooth val="1"/>
        </c:ser>
        <c:ser>
          <c:idx val="19"/>
          <c:order val="19"/>
          <c:spPr>
            <a:solidFill>
              <a:srgbClr val="c46e6d"/>
            </a:solidFill>
            <a:ln w="47520">
              <a:solidFill>
                <a:srgbClr val="c46e6d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CFS'!$V$17</c:f>
              <c:numCache>
                <c:formatCode>#,##0;\(#,##0\);\-</c:formatCode>
                <c:ptCount val="1"/>
                <c:pt idx="0">
                  <c:v>26868403.7343188</c:v>
                </c:pt>
              </c:numCache>
            </c:numRef>
          </c:val>
          <c:smooth val="1"/>
        </c:ser>
        <c:ser>
          <c:idx val="20"/>
          <c:order val="20"/>
          <c:spPr>
            <a:solidFill>
              <a:srgbClr val="a5c073"/>
            </a:solidFill>
            <a:ln w="47520">
              <a:solidFill>
                <a:srgbClr val="a5c073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CFS'!$W$17</c:f>
              <c:numCache>
                <c:formatCode>#,##0;\(#,##0\);\-</c:formatCode>
                <c:ptCount val="1"/>
                <c:pt idx="0">
                  <c:v>29392505.8541656</c:v>
                </c:pt>
              </c:numCache>
            </c:numRef>
          </c:val>
          <c:smooth val="1"/>
        </c:ser>
        <c:ser>
          <c:idx val="21"/>
          <c:order val="21"/>
          <c:spPr>
            <a:solidFill>
              <a:srgbClr val="8f7bab"/>
            </a:solidFill>
            <a:ln w="47520">
              <a:solidFill>
                <a:srgbClr val="8f7bab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CFS'!$X$17</c:f>
              <c:numCache>
                <c:formatCode>#,##0;\(#,##0\);\-</c:formatCode>
                <c:ptCount val="1"/>
                <c:pt idx="0">
                  <c:v>32145087.8583528</c:v>
                </c:pt>
              </c:numCache>
            </c:numRef>
          </c:val>
          <c:smooth val="1"/>
        </c:ser>
        <c:ser>
          <c:idx val="22"/>
          <c:order val="22"/>
          <c:spPr>
            <a:solidFill>
              <a:srgbClr val="6cb2c9"/>
            </a:solidFill>
            <a:ln w="47520">
              <a:solidFill>
                <a:srgbClr val="6cb2c9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CFS'!$Y$17</c:f>
              <c:numCache>
                <c:formatCode>#,##0;\(#,##0\);\-</c:formatCode>
                <c:ptCount val="1"/>
                <c:pt idx="0">
                  <c:v>35132112.9846506</c:v>
                </c:pt>
              </c:numCache>
            </c:numRef>
          </c:val>
          <c:smooth val="1"/>
        </c:ser>
        <c:ser>
          <c:idx val="23"/>
          <c:order val="23"/>
          <c:spPr>
            <a:solidFill>
              <a:srgbClr val="f49f68"/>
            </a:solidFill>
            <a:ln w="47520">
              <a:solidFill>
                <a:srgbClr val="f49f68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CFS'!$Z$17</c:f>
              <c:numCache>
                <c:formatCode>#,##0;\(#,##0\);\-</c:formatCode>
                <c:ptCount val="1"/>
                <c:pt idx="0">
                  <c:v>38235401.7786985</c:v>
                </c:pt>
              </c:numCache>
            </c:numRef>
          </c:val>
          <c:smooth val="1"/>
        </c:ser>
        <c:ser>
          <c:idx val="24"/>
          <c:order val="24"/>
          <c:spPr>
            <a:solidFill>
              <a:srgbClr val="9cafcf"/>
            </a:solidFill>
            <a:ln w="47520">
              <a:solidFill>
                <a:srgbClr val="9cafcf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CFS'!$AA$17</c:f>
              <c:numCache>
                <c:formatCode>#,##0;\(#,##0\);\-</c:formatCode>
                <c:ptCount val="1"/>
                <c:pt idx="0">
                  <c:v>41618943.621531</c:v>
                </c:pt>
              </c:numCache>
            </c:numRef>
          </c:val>
          <c:smooth val="1"/>
        </c:ser>
        <c:ser>
          <c:idx val="25"/>
          <c:order val="25"/>
          <c:spPr>
            <a:solidFill>
              <a:srgbClr val="d19c9b"/>
            </a:solidFill>
            <a:ln w="47520">
              <a:solidFill>
                <a:srgbClr val="d19c9b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CFS'!$AB$17</c:f>
              <c:numCache>
                <c:formatCode>#,##0;\(#,##0\);\-</c:formatCode>
                <c:ptCount val="1"/>
                <c:pt idx="0">
                  <c:v>45243925.4840913</c:v>
                </c:pt>
              </c:numCache>
            </c:numRef>
          </c:val>
          <c:smooth val="1"/>
        </c:ser>
        <c:ser>
          <c:idx val="26"/>
          <c:order val="26"/>
          <c:spPr>
            <a:solidFill>
              <a:srgbClr val="bbce9e"/>
            </a:solidFill>
            <a:ln w="47520">
              <a:solidFill>
                <a:srgbClr val="bbce9e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CFS'!$AC$17</c:f>
              <c:numCache>
                <c:formatCode>#,##0;\(#,##0\);\-</c:formatCode>
                <c:ptCount val="1"/>
                <c:pt idx="0">
                  <c:v>49124108.9045722</c:v>
                </c:pt>
              </c:numCache>
            </c:numRef>
          </c:val>
          <c:smooth val="1"/>
        </c:ser>
        <c:ser>
          <c:idx val="27"/>
          <c:order val="27"/>
          <c:spPr>
            <a:solidFill>
              <a:srgbClr val="afa2c0"/>
            </a:solidFill>
            <a:ln w="47520">
              <a:solidFill>
                <a:srgbClr val="afa2c0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CFS'!$AD$17</c:f>
              <c:numCache>
                <c:formatCode>#,##0;\(#,##0\);\-</c:formatCode>
                <c:ptCount val="1"/>
                <c:pt idx="0">
                  <c:v>53174098.1417718</c:v>
                </c:pt>
              </c:numCache>
            </c:numRef>
          </c:val>
          <c:smooth val="1"/>
        </c:ser>
        <c:ser>
          <c:idx val="28"/>
          <c:order val="28"/>
          <c:spPr>
            <a:solidFill>
              <a:srgbClr val="9ac5d5"/>
            </a:solidFill>
            <a:ln w="47520">
              <a:solidFill>
                <a:srgbClr val="9ac5d5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CFS'!$AE$17</c:f>
              <c:numCache>
                <c:formatCode>#,##0;\(#,##0\);\-</c:formatCode>
                <c:ptCount val="1"/>
                <c:pt idx="0">
                  <c:v>57548421.0647468</c:v>
                </c:pt>
              </c:numCache>
            </c:numRef>
          </c:val>
          <c:smooth val="1"/>
        </c:ser>
        <c:ser>
          <c:idx val="29"/>
          <c:order val="29"/>
          <c:spPr>
            <a:solidFill>
              <a:srgbClr val="f5b798"/>
            </a:solidFill>
            <a:ln w="47520">
              <a:solidFill>
                <a:srgbClr val="f5b798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CFS'!$AF$17</c:f>
              <c:numCache>
                <c:formatCode>#,##0;\(#,##0\);\-</c:formatCode>
                <c:ptCount val="1"/>
                <c:pt idx="0">
                  <c:v>62192033.4534382</c:v>
                </c:pt>
              </c:numCache>
            </c:numRef>
          </c:val>
          <c:smooth val="1"/>
        </c:ser>
        <c:ser>
          <c:idx val="30"/>
          <c:order val="30"/>
          <c:spPr>
            <a:solidFill>
              <a:srgbClr val="bcc7dd"/>
            </a:solidFill>
            <a:ln w="47520">
              <a:solidFill>
                <a:srgbClr val="bcc7dd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CFS'!$AG$17</c:f>
              <c:numCache>
                <c:formatCode>#,##0;\(#,##0\);\-</c:formatCode>
                <c:ptCount val="1"/>
                <c:pt idx="0">
                  <c:v>67121594.5621013</c:v>
                </c:pt>
              </c:numCache>
            </c:numRef>
          </c:val>
          <c:smooth val="1"/>
        </c:ser>
        <c:ser>
          <c:idx val="31"/>
          <c:order val="31"/>
          <c:spPr>
            <a:solidFill>
              <a:srgbClr val="debcbb"/>
            </a:solidFill>
            <a:ln w="47520">
              <a:solidFill>
                <a:srgbClr val="debcbb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CFS'!$AH$17</c:f>
              <c:numCache>
                <c:formatCode>#,##0;\(#,##0\);\-</c:formatCode>
                <c:ptCount val="1"/>
                <c:pt idx="0">
                  <c:v>72262051.2747306</c:v>
                </c:pt>
              </c:numCache>
            </c:numRef>
          </c:val>
          <c:smooth val="1"/>
        </c:ser>
        <c:ser>
          <c:idx val="32"/>
          <c:order val="32"/>
          <c:spPr>
            <a:solidFill>
              <a:srgbClr val="cfdcbd"/>
            </a:solidFill>
            <a:ln w="47520">
              <a:solidFill>
                <a:srgbClr val="cfdcbd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CFS'!$AI$17</c:f>
              <c:numCache>
                <c:formatCode>#,##0;\(#,##0\);\-</c:formatCode>
                <c:ptCount val="1"/>
                <c:pt idx="0">
                  <c:v>77762576.6147288</c:v>
                </c:pt>
              </c:numCache>
            </c:numRef>
          </c:val>
          <c:smooth val="1"/>
        </c:ser>
        <c:ser>
          <c:idx val="33"/>
          <c:order val="33"/>
          <c:spPr>
            <a:solidFill>
              <a:srgbClr val="c7c0d2"/>
            </a:solidFill>
            <a:ln w="47520">
              <a:solidFill>
                <a:srgbClr val="c7c0d2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CFS'!$AJ$17</c:f>
              <c:numCache>
                <c:formatCode>#,##0;\(#,##0\);\-</c:formatCode>
                <c:ptCount val="1"/>
                <c:pt idx="0">
                  <c:v>83576073.9361702</c:v>
                </c:pt>
              </c:numCache>
            </c:numRef>
          </c:val>
          <c:smooth val="1"/>
        </c:ser>
        <c:ser>
          <c:idx val="34"/>
          <c:order val="34"/>
          <c:spPr>
            <a:solidFill>
              <a:srgbClr val="bbd5df"/>
            </a:solidFill>
            <a:ln w="47520">
              <a:solidFill>
                <a:srgbClr val="bbd5df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CFS'!$AK$17</c:f>
              <c:numCache>
                <c:formatCode>#,##0;\(#,##0\);\-</c:formatCode>
                <c:ptCount val="1"/>
                <c:pt idx="0">
                  <c:v>89716313.9766628</c:v>
                </c:pt>
              </c:numCache>
            </c:numRef>
          </c:val>
          <c:smooth val="1"/>
        </c:ser>
        <c:ser>
          <c:idx val="35"/>
          <c:order val="35"/>
          <c:spPr>
            <a:solidFill>
              <a:srgbClr val="f6ceba"/>
            </a:solidFill>
            <a:ln w="47520">
              <a:solidFill>
                <a:srgbClr val="f6ceba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'Monthly CFS'!$AL$17</c:f>
              <c:numCache>
                <c:formatCode>#,##0;\(#,##0\);\-</c:formatCode>
                <c:ptCount val="1"/>
                <c:pt idx="0">
                  <c:v>96184944.2163097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94356433"/>
        <c:axId val="86336768"/>
      </c:lineChart>
      <c:catAx>
        <c:axId val="9435643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M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6336768"/>
        <c:crosses val="autoZero"/>
        <c:auto val="1"/>
        <c:lblAlgn val="ctr"/>
        <c:lblOffset val="100"/>
        <c:noMultiLvlLbl val="0"/>
      </c:catAx>
      <c:valAx>
        <c:axId val="8633676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INR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;\(#,##0\);\-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435643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Annual Revenue vs EBITDA (INR)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"Total Revenue"</c:f>
              <c:strCache>
                <c:ptCount val="1"/>
                <c:pt idx="0">
                  <c:v>Total Revenue</c:v>
                </c:pt>
              </c:strCache>
            </c:strRef>
          </c:tx>
          <c:spPr>
            <a:solidFill>
              <a:srgbClr val="8e3b38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'Annual P&amp;L'!$C$3:$E$3</c:f>
              <c:multiLvlStrCache>
                <c:ptCount val="1"/>
                <c:lvl>
                  <c:pt idx="0">
                    <c:v>FY3 (Year 3)</c:v>
                  </c:pt>
                </c:lvl>
                <c:lvl>
                  <c:pt idx="0">
                    <c:v>FY2 (Year 2)</c:v>
                  </c:pt>
                </c:lvl>
                <c:lvl>
                  <c:pt idx="0">
                    <c:v>FY1 (Year 1)</c:v>
                  </c:pt>
                </c:lvl>
              </c:multiLvlStrCache>
            </c:multiLvlStrRef>
          </c:cat>
          <c:val>
            <c:numRef>
              <c:f>'Annual P&amp;L'!$C$7</c:f>
              <c:numCache>
                <c:formatCode>#,##0;\(#,##0\);\-</c:formatCode>
                <c:ptCount val="1"/>
                <c:pt idx="0">
                  <c:v>6943278.32271335</c:v>
                </c:pt>
              </c:numCache>
            </c:numRef>
          </c:val>
        </c:ser>
        <c:ser>
          <c:idx val="1"/>
          <c:order val="1"/>
          <c:tx>
            <c:strRef>
              <c:f>"EBITDA"</c:f>
              <c:strCache>
                <c:ptCount val="1"/>
                <c:pt idx="0">
                  <c:v>EBITDA</c:v>
                </c:pt>
              </c:strCache>
            </c:strRef>
          </c:tx>
          <c:spPr>
            <a:solidFill>
              <a:srgbClr val="a44441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'Annual P&amp;L'!$C$3:$E$3</c:f>
              <c:multiLvlStrCache>
                <c:ptCount val="1"/>
                <c:lvl>
                  <c:pt idx="0">
                    <c:v>FY3 (Year 3)</c:v>
                  </c:pt>
                </c:lvl>
                <c:lvl>
                  <c:pt idx="0">
                    <c:v>FY2 (Year 2)</c:v>
                  </c:pt>
                </c:lvl>
                <c:lvl>
                  <c:pt idx="0">
                    <c:v>FY1 (Year 1)</c:v>
                  </c:pt>
                </c:lvl>
              </c:multiLvlStrCache>
            </c:multiLvlStrRef>
          </c:cat>
          <c:val>
            <c:numRef>
              <c:f>'Annual P&amp;L'!$D$7</c:f>
              <c:numCache>
                <c:formatCode>#,##0;\(#,##0\);\-</c:formatCode>
                <c:ptCount val="1"/>
                <c:pt idx="0">
                  <c:v>48717622.4325221</c:v>
                </c:pt>
              </c:numCache>
            </c:numRef>
          </c:val>
        </c:ser>
        <c:ser>
          <c:idx val="2"/>
          <c:order val="2"/>
          <c:spPr>
            <a:solidFill>
              <a:srgbClr val="b74c49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'Annual P&amp;L'!$C$3:$E$3</c:f>
              <c:multiLvlStrCache>
                <c:ptCount val="1"/>
                <c:lvl>
                  <c:pt idx="0">
                    <c:v>FY3 (Year 3)</c:v>
                  </c:pt>
                </c:lvl>
                <c:lvl>
                  <c:pt idx="0">
                    <c:v>FY2 (Year 2)</c:v>
                  </c:pt>
                </c:lvl>
                <c:lvl>
                  <c:pt idx="0">
                    <c:v>FY1 (Year 1)</c:v>
                  </c:pt>
                </c:lvl>
              </c:multiLvlStrCache>
            </c:multiLvlStrRef>
          </c:cat>
          <c:val>
            <c:numRef>
              <c:f>'Annual P&amp;L'!$E$7</c:f>
              <c:numCache>
                <c:formatCode>#,##0;\(#,##0\);\-</c:formatCode>
                <c:ptCount val="1"/>
                <c:pt idx="0">
                  <c:v>107657846.664292</c:v>
                </c:pt>
              </c:numCache>
            </c:numRef>
          </c:val>
        </c:ser>
        <c:ser>
          <c:idx val="3"/>
          <c:order val="3"/>
          <c:spPr>
            <a:solidFill>
              <a:srgbClr val="c77372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'Annual P&amp;L'!$C$3:$E$3</c:f>
              <c:multiLvlStrCache>
                <c:ptCount val="1"/>
                <c:lvl>
                  <c:pt idx="0">
                    <c:v>FY3 (Year 3)</c:v>
                  </c:pt>
                </c:lvl>
                <c:lvl>
                  <c:pt idx="0">
                    <c:v>FY2 (Year 2)</c:v>
                  </c:pt>
                </c:lvl>
                <c:lvl>
                  <c:pt idx="0">
                    <c:v>FY1 (Year 1)</c:v>
                  </c:pt>
                </c:lvl>
              </c:multiLvlStrCache>
            </c:multiLvlStrRef>
          </c:cat>
          <c:val>
            <c:numRef>
              <c:f>'Annual P&amp;L'!$C$20</c:f>
              <c:numCache>
                <c:formatCode>#,##0;\(#,##0\);\-</c:formatCode>
                <c:ptCount val="1"/>
                <c:pt idx="0">
                  <c:v>397723.643453316</c:v>
                </c:pt>
              </c:numCache>
            </c:numRef>
          </c:val>
        </c:ser>
        <c:ser>
          <c:idx val="4"/>
          <c:order val="4"/>
          <c:spPr>
            <a:solidFill>
              <a:srgbClr val="d5a1a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'Annual P&amp;L'!$C$3:$E$3</c:f>
              <c:multiLvlStrCache>
                <c:ptCount val="1"/>
                <c:lvl>
                  <c:pt idx="0">
                    <c:v>FY3 (Year 3)</c:v>
                  </c:pt>
                </c:lvl>
                <c:lvl>
                  <c:pt idx="0">
                    <c:v>FY2 (Year 2)</c:v>
                  </c:pt>
                </c:lvl>
                <c:lvl>
                  <c:pt idx="0">
                    <c:v>FY1 (Year 1)</c:v>
                  </c:pt>
                </c:lvl>
              </c:multiLvlStrCache>
            </c:multiLvlStrRef>
          </c:cat>
          <c:val>
            <c:numRef>
              <c:f>'Annual P&amp;L'!$D$20</c:f>
              <c:numCache>
                <c:formatCode>#,##0;\(#,##0\);\-</c:formatCode>
                <c:ptCount val="1"/>
                <c:pt idx="0">
                  <c:v>31722092.6570138</c:v>
                </c:pt>
              </c:numCache>
            </c:numRef>
          </c:val>
        </c:ser>
        <c:ser>
          <c:idx val="5"/>
          <c:order val="5"/>
          <c:spPr>
            <a:solidFill>
              <a:srgbClr val="e2c2c1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'Annual P&amp;L'!$C$3:$E$3</c:f>
              <c:multiLvlStrCache>
                <c:ptCount val="1"/>
                <c:lvl>
                  <c:pt idx="0">
                    <c:v>FY3 (Year 3)</c:v>
                  </c:pt>
                </c:lvl>
                <c:lvl>
                  <c:pt idx="0">
                    <c:v>FY2 (Year 2)</c:v>
                  </c:pt>
                </c:lvl>
                <c:lvl>
                  <c:pt idx="0">
                    <c:v>FY1 (Year 1)</c:v>
                  </c:pt>
                </c:lvl>
              </c:multiLvlStrCache>
            </c:multiLvlStrRef>
          </c:cat>
          <c:val>
            <c:numRef>
              <c:f>'Annual P&amp;L'!$E$20</c:f>
              <c:numCache>
                <c:formatCode>#,##0;\(#,##0\);\-</c:formatCode>
                <c:ptCount val="1"/>
                <c:pt idx="0">
                  <c:v>77315593.6205185</c:v>
                </c:pt>
              </c:numCache>
            </c:numRef>
          </c:val>
        </c:ser>
        <c:gapWidth val="150"/>
        <c:overlap val="0"/>
        <c:axId val="63705600"/>
        <c:axId val="29962494"/>
      </c:barChart>
      <c:catAx>
        <c:axId val="63705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9962494"/>
        <c:crosses val="autoZero"/>
        <c:auto val="1"/>
        <c:lblAlgn val="ctr"/>
        <c:lblOffset val="100"/>
        <c:noMultiLvlLbl val="0"/>
      </c:catAx>
      <c:valAx>
        <c:axId val="2996249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INR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;\(#,##0\);\-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3705600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Headcount Growth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"Active Headcount"</c:f>
              <c:strCache>
                <c:ptCount val="1"/>
                <c:pt idx="0">
                  <c:v>Active Headcount</c:v>
                </c:pt>
              </c:strCache>
            </c:strRef>
          </c:tx>
          <c:spPr>
            <a:solidFill>
              <a:srgbClr val="2d4e74"/>
            </a:solidFill>
            <a:ln w="28440">
              <a:solidFill>
                <a:srgbClr val="2d4e74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'Payroll Assumptions'!$C$42</c:f>
              <c:numCache>
                <c:formatCode>0</c:formatCode>
                <c:ptCount val="1"/>
                <c:pt idx="0">
                  <c:v>4</c:v>
                </c:pt>
              </c:numCache>
            </c:numRef>
          </c:val>
          <c:smooth val="1"/>
        </c:ser>
        <c:ser>
          <c:idx val="1"/>
          <c:order val="1"/>
          <c:spPr>
            <a:solidFill>
              <a:srgbClr val="2f527a"/>
            </a:solidFill>
            <a:ln w="28440">
              <a:solidFill>
                <a:srgbClr val="2f527a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'Payroll Assumptions'!$D$42</c:f>
              <c:numCache>
                <c:formatCode>0</c:formatCode>
                <c:ptCount val="1"/>
                <c:pt idx="0">
                  <c:v>4</c:v>
                </c:pt>
              </c:numCache>
            </c:numRef>
          </c:val>
          <c:smooth val="1"/>
        </c:ser>
        <c:ser>
          <c:idx val="2"/>
          <c:order val="2"/>
          <c:spPr>
            <a:solidFill>
              <a:srgbClr val="31557f"/>
            </a:solidFill>
            <a:ln w="28440">
              <a:solidFill>
                <a:srgbClr val="31557f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'Payroll Assumptions'!$E$42</c:f>
              <c:numCache>
                <c:formatCode>0</c:formatCode>
                <c:ptCount val="1"/>
                <c:pt idx="0">
                  <c:v>4</c:v>
                </c:pt>
              </c:numCache>
            </c:numRef>
          </c:val>
          <c:smooth val="1"/>
        </c:ser>
        <c:ser>
          <c:idx val="3"/>
          <c:order val="3"/>
          <c:spPr>
            <a:solidFill>
              <a:srgbClr val="335884"/>
            </a:solidFill>
            <a:ln w="28440">
              <a:solidFill>
                <a:srgbClr val="335884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'Payroll Assumptions'!$F$42</c:f>
              <c:numCache>
                <c:formatCode>0</c:formatCode>
                <c:ptCount val="1"/>
                <c:pt idx="0">
                  <c:v>5</c:v>
                </c:pt>
              </c:numCache>
            </c:numRef>
          </c:val>
          <c:smooth val="1"/>
        </c:ser>
        <c:ser>
          <c:idx val="4"/>
          <c:order val="4"/>
          <c:spPr>
            <a:solidFill>
              <a:srgbClr val="355b88"/>
            </a:solidFill>
            <a:ln w="28440">
              <a:solidFill>
                <a:srgbClr val="355b88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'Payroll Assumptions'!$G$42</c:f>
              <c:numCache>
                <c:formatCode>0</c:formatCode>
                <c:ptCount val="1"/>
                <c:pt idx="0">
                  <c:v>5</c:v>
                </c:pt>
              </c:numCache>
            </c:numRef>
          </c:val>
          <c:smooth val="1"/>
        </c:ser>
        <c:ser>
          <c:idx val="5"/>
          <c:order val="5"/>
          <c:spPr>
            <a:solidFill>
              <a:srgbClr val="375e8d"/>
            </a:solidFill>
            <a:ln w="28440">
              <a:solidFill>
                <a:srgbClr val="375e8d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'Payroll Assumptions'!$H$42</c:f>
              <c:numCache>
                <c:formatCode>0</c:formatCode>
                <c:ptCount val="1"/>
                <c:pt idx="0">
                  <c:v>6</c:v>
                </c:pt>
              </c:numCache>
            </c:numRef>
          </c:val>
          <c:smooth val="1"/>
        </c:ser>
        <c:ser>
          <c:idx val="6"/>
          <c:order val="6"/>
          <c:spPr>
            <a:solidFill>
              <a:srgbClr val="396191"/>
            </a:solidFill>
            <a:ln w="28440">
              <a:solidFill>
                <a:srgbClr val="396191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'Payroll Assumptions'!$I$42</c:f>
              <c:numCache>
                <c:formatCode>0</c:formatCode>
                <c:ptCount val="1"/>
                <c:pt idx="0">
                  <c:v>6</c:v>
                </c:pt>
              </c:numCache>
            </c:numRef>
          </c:val>
          <c:smooth val="1"/>
        </c:ser>
        <c:ser>
          <c:idx val="7"/>
          <c:order val="7"/>
          <c:spPr>
            <a:solidFill>
              <a:srgbClr val="3b6495"/>
            </a:solidFill>
            <a:ln w="28440">
              <a:solidFill>
                <a:srgbClr val="3b6495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'Payroll Assumptions'!$J$42</c:f>
              <c:numCache>
                <c:formatCode>0</c:formatCode>
                <c:ptCount val="1"/>
                <c:pt idx="0">
                  <c:v>7</c:v>
                </c:pt>
              </c:numCache>
            </c:numRef>
          </c:val>
          <c:smooth val="1"/>
        </c:ser>
        <c:ser>
          <c:idx val="8"/>
          <c:order val="8"/>
          <c:spPr>
            <a:solidFill>
              <a:srgbClr val="3d6799"/>
            </a:solidFill>
            <a:ln w="28440">
              <a:solidFill>
                <a:srgbClr val="3d6799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'Payroll Assumptions'!$K$42</c:f>
              <c:numCache>
                <c:formatCode>0</c:formatCode>
                <c:ptCount val="1"/>
                <c:pt idx="0">
                  <c:v>7</c:v>
                </c:pt>
              </c:numCache>
            </c:numRef>
          </c:val>
          <c:smooth val="1"/>
        </c:ser>
        <c:ser>
          <c:idx val="9"/>
          <c:order val="9"/>
          <c:spPr>
            <a:solidFill>
              <a:srgbClr val="3e699d"/>
            </a:solidFill>
            <a:ln w="28440">
              <a:solidFill>
                <a:srgbClr val="3e699d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'Payroll Assumptions'!$L$42</c:f>
              <c:numCache>
                <c:formatCode>0</c:formatCode>
                <c:ptCount val="1"/>
                <c:pt idx="0">
                  <c:v>8</c:v>
                </c:pt>
              </c:numCache>
            </c:numRef>
          </c:val>
          <c:smooth val="1"/>
        </c:ser>
        <c:ser>
          <c:idx val="10"/>
          <c:order val="10"/>
          <c:spPr>
            <a:solidFill>
              <a:srgbClr val="406ca1"/>
            </a:solidFill>
            <a:ln w="28440">
              <a:solidFill>
                <a:srgbClr val="406ca1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'Payroll Assumptions'!$M$42</c:f>
              <c:numCache>
                <c:formatCode>0</c:formatCode>
                <c:ptCount val="1"/>
                <c:pt idx="0">
                  <c:v>8</c:v>
                </c:pt>
              </c:numCache>
            </c:numRef>
          </c:val>
          <c:smooth val="1"/>
        </c:ser>
        <c:ser>
          <c:idx val="11"/>
          <c:order val="11"/>
          <c:spPr>
            <a:solidFill>
              <a:srgbClr val="416fa5"/>
            </a:solidFill>
            <a:ln w="28440">
              <a:solidFill>
                <a:srgbClr val="416fa5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'Payroll Assumptions'!$N$42</c:f>
              <c:numCache>
                <c:formatCode>0</c:formatCode>
                <c:ptCount val="1"/>
                <c:pt idx="0">
                  <c:v>8</c:v>
                </c:pt>
              </c:numCache>
            </c:numRef>
          </c:val>
          <c:smooth val="1"/>
        </c:ser>
        <c:ser>
          <c:idx val="12"/>
          <c:order val="12"/>
          <c:spPr>
            <a:solidFill>
              <a:srgbClr val="4371a8"/>
            </a:solidFill>
            <a:ln w="28440">
              <a:solidFill>
                <a:srgbClr val="4371a8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'Payroll Assumptions'!$O$42</c:f>
              <c:numCache>
                <c:formatCode>0</c:formatCode>
                <c:ptCount val="1"/>
                <c:pt idx="0">
                  <c:v>8</c:v>
                </c:pt>
              </c:numCache>
            </c:numRef>
          </c:val>
          <c:smooth val="1"/>
        </c:ser>
        <c:ser>
          <c:idx val="13"/>
          <c:order val="13"/>
          <c:spPr>
            <a:solidFill>
              <a:srgbClr val="4473ad"/>
            </a:solidFill>
            <a:ln w="28440">
              <a:solidFill>
                <a:srgbClr val="4473ad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'Payroll Assumptions'!$P$42</c:f>
              <c:numCache>
                <c:formatCode>0</c:formatCode>
                <c:ptCount val="1"/>
                <c:pt idx="0">
                  <c:v>9</c:v>
                </c:pt>
              </c:numCache>
            </c:numRef>
          </c:val>
          <c:smooth val="1"/>
        </c:ser>
        <c:ser>
          <c:idx val="14"/>
          <c:order val="14"/>
          <c:spPr>
            <a:solidFill>
              <a:srgbClr val="4576b0"/>
            </a:solidFill>
            <a:ln w="28440">
              <a:solidFill>
                <a:srgbClr val="4576b0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'Payroll Assumptions'!$Q$42</c:f>
              <c:numCache>
                <c:formatCode>0</c:formatCode>
                <c:ptCount val="1"/>
                <c:pt idx="0">
                  <c:v>9</c:v>
                </c:pt>
              </c:numCache>
            </c:numRef>
          </c:val>
          <c:smooth val="1"/>
        </c:ser>
        <c:ser>
          <c:idx val="15"/>
          <c:order val="15"/>
          <c:spPr>
            <a:solidFill>
              <a:srgbClr val="4678b4"/>
            </a:solidFill>
            <a:ln w="28440">
              <a:solidFill>
                <a:srgbClr val="4678b4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'Payroll Assumptions'!$R$42</c:f>
              <c:numCache>
                <c:formatCode>0</c:formatCode>
                <c:ptCount val="1"/>
                <c:pt idx="0">
                  <c:v>10</c:v>
                </c:pt>
              </c:numCache>
            </c:numRef>
          </c:val>
          <c:smooth val="1"/>
        </c:ser>
        <c:ser>
          <c:idx val="16"/>
          <c:order val="16"/>
          <c:spPr>
            <a:solidFill>
              <a:srgbClr val="487ab6"/>
            </a:solidFill>
            <a:ln w="28440">
              <a:solidFill>
                <a:srgbClr val="487ab6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'Payroll Assumptions'!$S$42</c:f>
              <c:numCache>
                <c:formatCode>0</c:formatCode>
                <c:ptCount val="1"/>
                <c:pt idx="0">
                  <c:v>10</c:v>
                </c:pt>
              </c:numCache>
            </c:numRef>
          </c:val>
          <c:smooth val="1"/>
        </c:ser>
        <c:ser>
          <c:idx val="17"/>
          <c:order val="17"/>
          <c:spPr>
            <a:solidFill>
              <a:srgbClr val="497cb9"/>
            </a:solidFill>
            <a:ln w="28440">
              <a:solidFill>
                <a:srgbClr val="497cb9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'Payroll Assumptions'!$T$42</c:f>
              <c:numCache>
                <c:formatCode>0</c:formatCode>
                <c:ptCount val="1"/>
                <c:pt idx="0">
                  <c:v>10</c:v>
                </c:pt>
              </c:numCache>
            </c:numRef>
          </c:val>
          <c:smooth val="1"/>
        </c:ser>
        <c:ser>
          <c:idx val="18"/>
          <c:order val="18"/>
          <c:spPr>
            <a:solidFill>
              <a:srgbClr val="5281bb"/>
            </a:solidFill>
            <a:ln w="28440">
              <a:solidFill>
                <a:srgbClr val="5281bb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'Payroll Assumptions'!$U$42</c:f>
              <c:numCache>
                <c:formatCode>0</c:formatCode>
                <c:ptCount val="1"/>
                <c:pt idx="0">
                  <c:v>10</c:v>
                </c:pt>
              </c:numCache>
            </c:numRef>
          </c:val>
          <c:smooth val="1"/>
        </c:ser>
        <c:ser>
          <c:idx val="19"/>
          <c:order val="19"/>
          <c:spPr>
            <a:solidFill>
              <a:srgbClr val="6088be"/>
            </a:solidFill>
            <a:ln w="28440">
              <a:solidFill>
                <a:srgbClr val="6088be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'Payroll Assumptions'!$V$42</c:f>
              <c:numCache>
                <c:formatCode>0</c:formatCode>
                <c:ptCount val="1"/>
                <c:pt idx="0">
                  <c:v>11</c:v>
                </c:pt>
              </c:numCache>
            </c:numRef>
          </c:val>
          <c:smooth val="1"/>
        </c:ser>
        <c:ser>
          <c:idx val="20"/>
          <c:order val="20"/>
          <c:spPr>
            <a:solidFill>
              <a:srgbClr val="6c8fc1"/>
            </a:solidFill>
            <a:ln w="28440">
              <a:solidFill>
                <a:srgbClr val="6c8fc1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'Payroll Assumptions'!$W$42</c:f>
              <c:numCache>
                <c:formatCode>0</c:formatCode>
                <c:ptCount val="1"/>
                <c:pt idx="0">
                  <c:v>11</c:v>
                </c:pt>
              </c:numCache>
            </c:numRef>
          </c:val>
          <c:smooth val="1"/>
        </c:ser>
        <c:ser>
          <c:idx val="21"/>
          <c:order val="21"/>
          <c:spPr>
            <a:solidFill>
              <a:srgbClr val="7795c4"/>
            </a:solidFill>
            <a:ln w="28440">
              <a:solidFill>
                <a:srgbClr val="7795c4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'Payroll Assumptions'!$X$42</c:f>
              <c:numCache>
                <c:formatCode>0</c:formatCode>
                <c:ptCount val="1"/>
                <c:pt idx="0">
                  <c:v>11</c:v>
                </c:pt>
              </c:numCache>
            </c:numRef>
          </c:val>
          <c:smooth val="1"/>
        </c:ser>
        <c:ser>
          <c:idx val="22"/>
          <c:order val="22"/>
          <c:spPr>
            <a:solidFill>
              <a:srgbClr val="809cc7"/>
            </a:solidFill>
            <a:ln w="28440">
              <a:solidFill>
                <a:srgbClr val="809cc7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'Payroll Assumptions'!$Y$42</c:f>
              <c:numCache>
                <c:formatCode>0</c:formatCode>
                <c:ptCount val="1"/>
                <c:pt idx="0">
                  <c:v>11</c:v>
                </c:pt>
              </c:numCache>
            </c:numRef>
          </c:val>
          <c:smooth val="1"/>
        </c:ser>
        <c:ser>
          <c:idx val="23"/>
          <c:order val="23"/>
          <c:spPr>
            <a:solidFill>
              <a:srgbClr val="88a2ca"/>
            </a:solidFill>
            <a:ln w="28440">
              <a:solidFill>
                <a:srgbClr val="88a2ca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'Payroll Assumptions'!$Z$42</c:f>
              <c:numCache>
                <c:formatCode>0</c:formatCode>
                <c:ptCount val="1"/>
                <c:pt idx="0">
                  <c:v>12</c:v>
                </c:pt>
              </c:numCache>
            </c:numRef>
          </c:val>
          <c:smooth val="1"/>
        </c:ser>
        <c:ser>
          <c:idx val="24"/>
          <c:order val="24"/>
          <c:spPr>
            <a:solidFill>
              <a:srgbClr val="91a7cb"/>
            </a:solidFill>
            <a:ln w="28440">
              <a:solidFill>
                <a:srgbClr val="91a7cb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'Payroll Assumptions'!$AA$42</c:f>
              <c:numCache>
                <c:formatCode>0</c:formatCode>
                <c:ptCount val="1"/>
                <c:pt idx="0">
                  <c:v>12</c:v>
                </c:pt>
              </c:numCache>
            </c:numRef>
          </c:val>
          <c:smooth val="1"/>
        </c:ser>
        <c:ser>
          <c:idx val="25"/>
          <c:order val="25"/>
          <c:spPr>
            <a:solidFill>
              <a:srgbClr val="98adce"/>
            </a:solidFill>
            <a:ln w="28440">
              <a:solidFill>
                <a:srgbClr val="98adce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'Payroll Assumptions'!$AB$42</c:f>
              <c:numCache>
                <c:formatCode>0</c:formatCode>
                <c:ptCount val="1"/>
                <c:pt idx="0">
                  <c:v>12</c:v>
                </c:pt>
              </c:numCache>
            </c:numRef>
          </c:val>
          <c:smooth val="1"/>
        </c:ser>
        <c:ser>
          <c:idx val="26"/>
          <c:order val="26"/>
          <c:spPr>
            <a:solidFill>
              <a:srgbClr val="a0b1d1"/>
            </a:solidFill>
            <a:ln w="28440">
              <a:solidFill>
                <a:srgbClr val="a0b1d1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'Payroll Assumptions'!$AC$42</c:f>
              <c:numCache>
                <c:formatCode>0</c:formatCode>
                <c:ptCount val="1"/>
                <c:pt idx="0">
                  <c:v>12</c:v>
                </c:pt>
              </c:numCache>
            </c:numRef>
          </c:val>
          <c:smooth val="1"/>
        </c:ser>
        <c:ser>
          <c:idx val="27"/>
          <c:order val="27"/>
          <c:spPr>
            <a:solidFill>
              <a:srgbClr val="a6b6d3"/>
            </a:solidFill>
            <a:ln w="28440">
              <a:solidFill>
                <a:srgbClr val="a6b6d3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'Payroll Assumptions'!$AD$42</c:f>
              <c:numCache>
                <c:formatCode>0</c:formatCode>
                <c:ptCount val="1"/>
                <c:pt idx="0">
                  <c:v>13</c:v>
                </c:pt>
              </c:numCache>
            </c:numRef>
          </c:val>
          <c:smooth val="1"/>
        </c:ser>
        <c:ser>
          <c:idx val="28"/>
          <c:order val="28"/>
          <c:spPr>
            <a:solidFill>
              <a:srgbClr val="adbbd6"/>
            </a:solidFill>
            <a:ln w="28440">
              <a:solidFill>
                <a:srgbClr val="adbbd6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'Payroll Assumptions'!$AE$42</c:f>
              <c:numCache>
                <c:formatCode>0</c:formatCode>
                <c:ptCount val="1"/>
                <c:pt idx="0">
                  <c:v>13</c:v>
                </c:pt>
              </c:numCache>
            </c:numRef>
          </c:val>
          <c:smooth val="1"/>
        </c:ser>
        <c:ser>
          <c:idx val="29"/>
          <c:order val="29"/>
          <c:spPr>
            <a:solidFill>
              <a:srgbClr val="b2c0d8"/>
            </a:solidFill>
            <a:ln w="28440">
              <a:solidFill>
                <a:srgbClr val="b2c0d8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'Payroll Assumptions'!$AF$42</c:f>
              <c:numCache>
                <c:formatCode>0</c:formatCode>
                <c:ptCount val="1"/>
                <c:pt idx="0">
                  <c:v>13</c:v>
                </c:pt>
              </c:numCache>
            </c:numRef>
          </c:val>
          <c:smooth val="1"/>
        </c:ser>
        <c:ser>
          <c:idx val="30"/>
          <c:order val="30"/>
          <c:spPr>
            <a:solidFill>
              <a:srgbClr val="b8c4db"/>
            </a:solidFill>
            <a:ln w="28440">
              <a:solidFill>
                <a:srgbClr val="b8c4db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'Payroll Assumptions'!$AG$42</c:f>
              <c:numCache>
                <c:formatCode>0</c:formatCode>
                <c:ptCount val="1"/>
                <c:pt idx="0">
                  <c:v>13</c:v>
                </c:pt>
              </c:numCache>
            </c:numRef>
          </c:val>
          <c:smooth val="1"/>
        </c:ser>
        <c:ser>
          <c:idx val="31"/>
          <c:order val="31"/>
          <c:spPr>
            <a:solidFill>
              <a:srgbClr val="bdc9dd"/>
            </a:solidFill>
            <a:ln w="28440">
              <a:solidFill>
                <a:srgbClr val="bdc9dd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'Payroll Assumptions'!$AH$42</c:f>
              <c:numCache>
                <c:formatCode>0</c:formatCode>
                <c:ptCount val="1"/>
                <c:pt idx="0">
                  <c:v>14</c:v>
                </c:pt>
              </c:numCache>
            </c:numRef>
          </c:val>
          <c:smooth val="1"/>
        </c:ser>
        <c:ser>
          <c:idx val="32"/>
          <c:order val="32"/>
          <c:spPr>
            <a:solidFill>
              <a:srgbClr val="c3cddf"/>
            </a:solidFill>
            <a:ln w="28440">
              <a:solidFill>
                <a:srgbClr val="c3cddf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'Payroll Assumptions'!$AI$42</c:f>
              <c:numCache>
                <c:formatCode>0</c:formatCode>
                <c:ptCount val="1"/>
                <c:pt idx="0">
                  <c:v>14</c:v>
                </c:pt>
              </c:numCache>
            </c:numRef>
          </c:val>
          <c:smooth val="1"/>
        </c:ser>
        <c:ser>
          <c:idx val="33"/>
          <c:order val="33"/>
          <c:spPr>
            <a:solidFill>
              <a:srgbClr val="c8d1e1"/>
            </a:solidFill>
            <a:ln w="28440">
              <a:solidFill>
                <a:srgbClr val="c8d1e1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'Payroll Assumptions'!$AJ$42</c:f>
              <c:numCache>
                <c:formatCode>0</c:formatCode>
                <c:ptCount val="1"/>
                <c:pt idx="0">
                  <c:v>14</c:v>
                </c:pt>
              </c:numCache>
            </c:numRef>
          </c:val>
          <c:smooth val="1"/>
        </c:ser>
        <c:ser>
          <c:idx val="34"/>
          <c:order val="34"/>
          <c:spPr>
            <a:solidFill>
              <a:srgbClr val="cdd5e4"/>
            </a:solidFill>
            <a:ln w="28440">
              <a:solidFill>
                <a:srgbClr val="cdd5e4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'Payroll Assumptions'!$AK$42</c:f>
              <c:numCache>
                <c:formatCode>0</c:formatCode>
                <c:ptCount val="1"/>
                <c:pt idx="0">
                  <c:v>14</c:v>
                </c:pt>
              </c:numCache>
            </c:numRef>
          </c:val>
          <c:smooth val="1"/>
        </c:ser>
        <c:ser>
          <c:idx val="35"/>
          <c:order val="35"/>
          <c:spPr>
            <a:solidFill>
              <a:srgbClr val="d3d9e5"/>
            </a:solidFill>
            <a:ln w="28440">
              <a:solidFill>
                <a:srgbClr val="d3d9e5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'Monthly P&amp;L'!$C$3:$AL$3</c:f>
              <c:multiLvlStrCache>
                <c:ptCount val="1"/>
                <c:lvl>
                  <c:pt idx="0">
                    <c:v>M36</c:v>
                  </c:pt>
                </c:lvl>
                <c:lvl>
                  <c:pt idx="0">
                    <c:v>M35</c:v>
                  </c:pt>
                </c:lvl>
                <c:lvl>
                  <c:pt idx="0">
                    <c:v>M34</c:v>
                  </c:pt>
                </c:lvl>
                <c:lvl>
                  <c:pt idx="0">
                    <c:v>M33</c:v>
                  </c:pt>
                </c:lvl>
                <c:lvl>
                  <c:pt idx="0">
                    <c:v>M32</c:v>
                  </c:pt>
                </c:lvl>
                <c:lvl>
                  <c:pt idx="0">
                    <c:v>M31</c:v>
                  </c:pt>
                </c:lvl>
                <c:lvl>
                  <c:pt idx="0">
                    <c:v>M30</c:v>
                  </c:pt>
                </c:lvl>
                <c:lvl>
                  <c:pt idx="0">
                    <c:v>M29</c:v>
                  </c:pt>
                </c:lvl>
                <c:lvl>
                  <c:pt idx="0">
                    <c:v>M28</c:v>
                  </c:pt>
                </c:lvl>
                <c:lvl>
                  <c:pt idx="0">
                    <c:v>M27</c:v>
                  </c:pt>
                </c:lvl>
                <c:lvl>
                  <c:pt idx="0">
                    <c:v>M26</c:v>
                  </c:pt>
                </c:lvl>
                <c:lvl>
                  <c:pt idx="0">
                    <c:v>M25</c:v>
                  </c:pt>
                </c:lvl>
                <c:lvl>
                  <c:pt idx="0">
                    <c:v>M24</c:v>
                  </c:pt>
                </c:lvl>
                <c:lvl>
                  <c:pt idx="0">
                    <c:v>M23</c:v>
                  </c:pt>
                </c:lvl>
                <c:lvl>
                  <c:pt idx="0">
                    <c:v>M22</c:v>
                  </c:pt>
                </c:lvl>
                <c:lvl>
                  <c:pt idx="0">
                    <c:v>M21</c:v>
                  </c:pt>
                </c:lvl>
                <c:lvl>
                  <c:pt idx="0">
                    <c:v>M20</c:v>
                  </c:pt>
                </c:lvl>
                <c:lvl>
                  <c:pt idx="0">
                    <c:v>M19</c:v>
                  </c:pt>
                </c:lvl>
                <c:lvl>
                  <c:pt idx="0">
                    <c:v>M18</c:v>
                  </c:pt>
                </c:lvl>
                <c:lvl>
                  <c:pt idx="0">
                    <c:v>M17</c:v>
                  </c:pt>
                </c:lvl>
                <c:lvl>
                  <c:pt idx="0">
                    <c:v>M16</c:v>
                  </c:pt>
                </c:lvl>
                <c:lvl>
                  <c:pt idx="0">
                    <c:v>M15</c:v>
                  </c:pt>
                </c:lvl>
                <c:lvl>
                  <c:pt idx="0">
                    <c:v>M14</c:v>
                  </c:pt>
                </c:lvl>
                <c:lvl>
                  <c:pt idx="0">
                    <c:v>M13</c:v>
                  </c:pt>
                </c:lvl>
                <c:lvl>
                  <c:pt idx="0">
                    <c:v>M12</c:v>
                  </c:pt>
                </c:lvl>
                <c:lvl>
                  <c:pt idx="0">
                    <c:v>M11</c:v>
                  </c:pt>
                </c:lvl>
                <c:lvl>
                  <c:pt idx="0">
                    <c:v>M10</c:v>
                  </c:pt>
                </c:lvl>
                <c:lvl>
                  <c:pt idx="0">
                    <c:v>M9</c:v>
                  </c:pt>
                </c:lvl>
                <c:lvl>
                  <c:pt idx="0">
                    <c:v>M8</c:v>
                  </c:pt>
                </c:lvl>
                <c:lvl>
                  <c:pt idx="0">
                    <c:v>M7</c:v>
                  </c:pt>
                </c:lvl>
                <c:lvl>
                  <c:pt idx="0">
                    <c:v>M6</c:v>
                  </c:pt>
                </c:lvl>
                <c:lvl>
                  <c:pt idx="0">
                    <c:v>M5</c:v>
                  </c:pt>
                </c:lvl>
                <c:lvl>
                  <c:pt idx="0">
                    <c:v>M4</c:v>
                  </c:pt>
                </c:lvl>
                <c:lvl>
                  <c:pt idx="0">
                    <c:v>M3</c:v>
                  </c:pt>
                </c:lvl>
                <c:lvl>
                  <c:pt idx="0">
                    <c:v>M2</c:v>
                  </c:pt>
                </c:lvl>
                <c:lvl>
                  <c:pt idx="0">
                    <c:v>M1</c:v>
                  </c:pt>
                </c:lvl>
              </c:multiLvlStrCache>
            </c:multiLvlStrRef>
          </c:cat>
          <c:val>
            <c:numRef>
              <c:f>'Payroll Assumptions'!$AL$42</c:f>
              <c:numCache>
                <c:formatCode>0</c:formatCode>
                <c:ptCount val="1"/>
                <c:pt idx="0">
                  <c:v>14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8697305"/>
        <c:axId val="9828387"/>
      </c:lineChart>
      <c:catAx>
        <c:axId val="8697305"/>
        <c:scaling>
          <c:orientation val="minMax"/>
        </c:scaling>
        <c:delete val="0"/>
        <c:axPos val="b"/>
        <c:numFmt formatCode="\M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828387"/>
        <c:crosses val="autoZero"/>
        <c:auto val="1"/>
        <c:lblAlgn val="ctr"/>
        <c:lblOffset val="100"/>
        <c:noMultiLvlLbl val="0"/>
      </c:catAx>
      <c:valAx>
        <c:axId val="982838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Employees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697305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10</xdr:row>
      <xdr:rowOff>0</xdr:rowOff>
    </xdr:from>
    <xdr:to>
      <xdr:col>4</xdr:col>
      <xdr:colOff>1151280</xdr:colOff>
      <xdr:row>28</xdr:row>
      <xdr:rowOff>168840</xdr:rowOff>
    </xdr:to>
    <xdr:graphicFrame>
      <xdr:nvGraphicFramePr>
        <xdr:cNvPr id="0" name="Chart 1"/>
        <xdr:cNvGraphicFramePr/>
      </xdr:nvGraphicFramePr>
      <xdr:xfrm>
        <a:off x="0" y="2486160"/>
        <a:ext cx="7917840" cy="3597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31</xdr:row>
      <xdr:rowOff>0</xdr:rowOff>
    </xdr:from>
    <xdr:to>
      <xdr:col>4</xdr:col>
      <xdr:colOff>1151280</xdr:colOff>
      <xdr:row>49</xdr:row>
      <xdr:rowOff>168840</xdr:rowOff>
    </xdr:to>
    <xdr:graphicFrame>
      <xdr:nvGraphicFramePr>
        <xdr:cNvPr id="1" name="Chart 2"/>
        <xdr:cNvGraphicFramePr/>
      </xdr:nvGraphicFramePr>
      <xdr:xfrm>
        <a:off x="0" y="6486480"/>
        <a:ext cx="7917840" cy="3597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0</xdr:colOff>
      <xdr:row>10</xdr:row>
      <xdr:rowOff>0</xdr:rowOff>
    </xdr:from>
    <xdr:to>
      <xdr:col>21</xdr:col>
      <xdr:colOff>579960</xdr:colOff>
      <xdr:row>28</xdr:row>
      <xdr:rowOff>168840</xdr:rowOff>
    </xdr:to>
    <xdr:graphicFrame>
      <xdr:nvGraphicFramePr>
        <xdr:cNvPr id="2" name="Chart 3"/>
        <xdr:cNvGraphicFramePr/>
      </xdr:nvGraphicFramePr>
      <xdr:xfrm>
        <a:off x="11984400" y="2486160"/>
        <a:ext cx="7917840" cy="3597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0</xdr:colOff>
      <xdr:row>31</xdr:row>
      <xdr:rowOff>0</xdr:rowOff>
    </xdr:from>
    <xdr:to>
      <xdr:col>21</xdr:col>
      <xdr:colOff>579960</xdr:colOff>
      <xdr:row>49</xdr:row>
      <xdr:rowOff>168840</xdr:rowOff>
    </xdr:to>
    <xdr:graphicFrame>
      <xdr:nvGraphicFramePr>
        <xdr:cNvPr id="3" name="Chart 4"/>
        <xdr:cNvGraphicFramePr/>
      </xdr:nvGraphicFramePr>
      <xdr:xfrm>
        <a:off x="11984400" y="6486480"/>
        <a:ext cx="7917840" cy="3597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Flynker_Financial_Model.xlsx" TargetMode="External"/><Relationship Id="rId2" Type="http://schemas.openxmlformats.org/officeDocument/2006/relationships/hyperlink" Target="Flynker_Financial_Model.xlsx" TargetMode="External"/><Relationship Id="rId3" Type="http://schemas.openxmlformats.org/officeDocument/2006/relationships/hyperlink" Target="Flynker_Financial_Model.xlsx" TargetMode="External"/><Relationship Id="rId4" Type="http://schemas.openxmlformats.org/officeDocument/2006/relationships/hyperlink" Target="Flynker_Financial_Model.xlsx" TargetMode="External"/><Relationship Id="rId5" Type="http://schemas.openxmlformats.org/officeDocument/2006/relationships/hyperlink" Target="Flynker_Financial_Model.xlsx" TargetMode="External"/><Relationship Id="rId6" Type="http://schemas.openxmlformats.org/officeDocument/2006/relationships/hyperlink" Target="Flynker_Financial_Model.xlsx" TargetMode="External"/><Relationship Id="rId7" Type="http://schemas.openxmlformats.org/officeDocument/2006/relationships/hyperlink" Target="Flynker_Financial_Model.xlsx" TargetMode="External"/><Relationship Id="rId8" Type="http://schemas.openxmlformats.org/officeDocument/2006/relationships/hyperlink" Target="Flynker_Financial_Model.xlsx" TargetMode="External"/><Relationship Id="rId9" Type="http://schemas.openxmlformats.org/officeDocument/2006/relationships/hyperlink" Target="Flynker_Financial_Model.xlsx" TargetMode="External"/><Relationship Id="rId10" Type="http://schemas.openxmlformats.org/officeDocument/2006/relationships/hyperlink" Target="Flynker_Financial_Model.xlsx" TargetMode="External"/><Relationship Id="rId11" Type="http://schemas.openxmlformats.org/officeDocument/2006/relationships/hyperlink" Target="Flynker_Financial_Model.xlsx" TargetMode="External"/><Relationship Id="rId12" Type="http://schemas.openxmlformats.org/officeDocument/2006/relationships/hyperlink" Target="Flynker_Financial_Model.xlsx" TargetMode="External"/><Relationship Id="rId13" Type="http://schemas.openxmlformats.org/officeDocument/2006/relationships/hyperlink" Target="Flynker_Financial_Model.xlsx" TargetMode="External"/><Relationship Id="rId14" Type="http://schemas.openxmlformats.org/officeDocument/2006/relationships/hyperlink" Target="Flynker_Financial_Model.xlsx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C2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1" width="32"/>
    <col collapsed="false" customWidth="true" hidden="false" outlineLevel="0" max="3" min="3" style="1" width="45"/>
  </cols>
  <sheetData>
    <row r="1" customFormat="false" ht="31.5" hidden="false" customHeight="true" outlineLevel="0" collapsed="false">
      <c r="A1" s="2" t="s">
        <v>0</v>
      </c>
      <c r="B1" s="2"/>
      <c r="C1" s="2"/>
    </row>
    <row r="2" customFormat="false" ht="15" hidden="false" customHeight="true" outlineLevel="0" collapsed="false">
      <c r="A2" s="3" t="s">
        <v>1</v>
      </c>
      <c r="B2" s="3"/>
      <c r="C2" s="3"/>
    </row>
    <row r="4" customFormat="false" ht="15" hidden="false" customHeight="true" outlineLevel="0" collapsed="false">
      <c r="B4" s="4" t="s">
        <v>2</v>
      </c>
      <c r="C4" s="5" t="n">
        <v>46211</v>
      </c>
    </row>
    <row r="5" customFormat="false" ht="15" hidden="false" customHeight="true" outlineLevel="0" collapsed="false">
      <c r="B5" s="4" t="s">
        <v>3</v>
      </c>
      <c r="C5" s="6" t="s">
        <v>4</v>
      </c>
    </row>
    <row r="6" customFormat="false" ht="15" hidden="false" customHeight="true" outlineLevel="0" collapsed="false">
      <c r="B6" s="4" t="s">
        <v>5</v>
      </c>
      <c r="C6" s="6" t="s">
        <v>6</v>
      </c>
    </row>
    <row r="9" customFormat="false" ht="15" hidden="false" customHeight="true" outlineLevel="0" collapsed="false">
      <c r="A9" s="4" t="n">
        <v>1</v>
      </c>
      <c r="B9" s="7" t="s">
        <v>7</v>
      </c>
    </row>
    <row r="10" customFormat="false" ht="15" hidden="false" customHeight="true" outlineLevel="0" collapsed="false">
      <c r="A10" s="4" t="n">
        <v>2</v>
      </c>
      <c r="B10" s="7" t="s">
        <v>8</v>
      </c>
    </row>
    <row r="11" customFormat="false" ht="15" hidden="false" customHeight="true" outlineLevel="0" collapsed="false">
      <c r="A11" s="4" t="n">
        <v>3</v>
      </c>
      <c r="B11" s="7" t="s">
        <v>9</v>
      </c>
    </row>
    <row r="12" customFormat="false" ht="15" hidden="false" customHeight="true" outlineLevel="0" collapsed="false">
      <c r="A12" s="4" t="n">
        <v>4</v>
      </c>
      <c r="B12" s="7" t="s">
        <v>10</v>
      </c>
    </row>
    <row r="13" customFormat="false" ht="15" hidden="false" customHeight="true" outlineLevel="0" collapsed="false">
      <c r="A13" s="4" t="n">
        <v>5</v>
      </c>
      <c r="B13" s="7" t="s">
        <v>11</v>
      </c>
    </row>
    <row r="14" customFormat="false" ht="15" hidden="false" customHeight="true" outlineLevel="0" collapsed="false">
      <c r="A14" s="4" t="n">
        <v>6</v>
      </c>
      <c r="B14" s="7" t="s">
        <v>12</v>
      </c>
    </row>
    <row r="15" customFormat="false" ht="15" hidden="false" customHeight="true" outlineLevel="0" collapsed="false">
      <c r="A15" s="4" t="n">
        <v>7</v>
      </c>
      <c r="B15" s="7" t="s">
        <v>13</v>
      </c>
    </row>
    <row r="16" customFormat="false" ht="15" hidden="false" customHeight="true" outlineLevel="0" collapsed="false">
      <c r="A16" s="4" t="n">
        <v>8</v>
      </c>
      <c r="B16" s="7" t="s">
        <v>14</v>
      </c>
    </row>
    <row r="17" customFormat="false" ht="15" hidden="false" customHeight="true" outlineLevel="0" collapsed="false">
      <c r="A17" s="4" t="n">
        <v>9</v>
      </c>
      <c r="B17" s="7" t="s">
        <v>15</v>
      </c>
    </row>
    <row r="18" customFormat="false" ht="15" hidden="false" customHeight="true" outlineLevel="0" collapsed="false">
      <c r="A18" s="4" t="n">
        <v>10</v>
      </c>
      <c r="B18" s="7" t="s">
        <v>16</v>
      </c>
    </row>
    <row r="19" customFormat="false" ht="15" hidden="false" customHeight="true" outlineLevel="0" collapsed="false">
      <c r="A19" s="4" t="n">
        <v>11</v>
      </c>
      <c r="B19" s="7" t="s">
        <v>17</v>
      </c>
    </row>
    <row r="20" customFormat="false" ht="15" hidden="false" customHeight="true" outlineLevel="0" collapsed="false">
      <c r="A20" s="4" t="n">
        <v>12</v>
      </c>
      <c r="B20" s="7" t="s">
        <v>18</v>
      </c>
    </row>
    <row r="21" customFormat="false" ht="15" hidden="false" customHeight="true" outlineLevel="0" collapsed="false">
      <c r="A21" s="4" t="n">
        <v>13</v>
      </c>
      <c r="B21" s="7" t="s">
        <v>19</v>
      </c>
    </row>
    <row r="22" customFormat="false" ht="15" hidden="false" customHeight="true" outlineLevel="0" collapsed="false">
      <c r="A22" s="4" t="n">
        <v>14</v>
      </c>
      <c r="B22" s="7" t="s">
        <v>20</v>
      </c>
    </row>
  </sheetData>
  <mergeCells count="2">
    <mergeCell ref="A1:C1"/>
    <mergeCell ref="A2:C2"/>
  </mergeCells>
  <hyperlinks>
    <hyperlink ref="B9" r:id="rId1" location="'Instructions'!A1" display="Instructions"/>
    <hyperlink ref="B10" r:id="rId2" location="'Dashboard'!A1" display="Dashboard"/>
    <hyperlink ref="B11" r:id="rId3" location="'Controls'!A1" display="Controls"/>
    <hyperlink ref="B12" r:id="rId4" location="'Revenue%20Assumptions'!A1" display="Revenue Assumptions"/>
    <hyperlink ref="B13" r:id="rId5" location="'Expense%20Assumptions'!A1" display="Expense Assumptions"/>
    <hyperlink ref="B14" r:id="rId6" location="'Payroll%20Assumptions'!A1" display="Payroll Assumptions"/>
    <hyperlink ref="B15" r:id="rId7" location="'Fixed%20Asset%20Schedules'!A1" display="Fixed Asset Schedules"/>
    <hyperlink ref="B16" r:id="rId8" location="'Monthly%20P&amp;L'!A1" display="Monthly P&amp;L"/>
    <hyperlink ref="B17" r:id="rId9" location="'Annual%20P&amp;L'!A1" display="Annual P&amp;L"/>
    <hyperlink ref="B18" r:id="rId10" location="'Monthly%20CFS'!A1" display="Monthly CFS"/>
    <hyperlink ref="B19" r:id="rId11" location="'Annual%20CFS'!A1" display="Annual CFS"/>
    <hyperlink ref="B20" r:id="rId12" location="'Balance%20Sheet'!A1" display="Balance Sheet"/>
    <hyperlink ref="B21" r:id="rId13" location="'Funding%20Ask'!A1" display="Funding Ask"/>
    <hyperlink ref="B22" r:id="rId14" location="'Valuation'!A1" display="Valuation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91E8C"/>
    <pageSetUpPr fitToPage="false"/>
  </sheetPr>
  <dimension ref="A1:E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2"/>
    <col collapsed="false" customWidth="true" hidden="false" outlineLevel="0" max="2" min="2" style="1" width="10"/>
    <col collapsed="false" customWidth="true" hidden="false" outlineLevel="0" max="5" min="3" style="1" width="18"/>
  </cols>
  <sheetData>
    <row r="1" customFormat="false" ht="27.75" hidden="false" customHeight="true" outlineLevel="0" collapsed="false">
      <c r="A1" s="2" t="s">
        <v>272</v>
      </c>
      <c r="B1" s="2"/>
      <c r="C1" s="2"/>
      <c r="D1" s="2"/>
      <c r="E1" s="2"/>
    </row>
    <row r="3" customFormat="false" ht="15" hidden="false" customHeight="true" outlineLevel="0" collapsed="false">
      <c r="A3" s="33" t="s">
        <v>273</v>
      </c>
      <c r="B3" s="33" t="s">
        <v>148</v>
      </c>
      <c r="C3" s="56" t="s">
        <v>274</v>
      </c>
      <c r="D3" s="56" t="s">
        <v>275</v>
      </c>
      <c r="E3" s="56" t="s">
        <v>276</v>
      </c>
    </row>
    <row r="4" customFormat="false" ht="15" hidden="false" customHeight="true" outlineLevel="0" collapsed="false">
      <c r="A4" s="6" t="s">
        <v>196</v>
      </c>
      <c r="C4" s="43" t="n">
        <f aca="false">SUM('Monthly P&amp;L'!C5:N5)</f>
        <v>5667037.08374408</v>
      </c>
      <c r="D4" s="43" t="n">
        <f aca="false">SUM('Monthly P&amp;L'!O5:Z5)</f>
        <v>39437933.7659797</v>
      </c>
      <c r="E4" s="43" t="n">
        <f aca="false">SUM('Monthly P&amp;L'!AA5:AL5)</f>
        <v>86675965.3241013</v>
      </c>
    </row>
    <row r="5" customFormat="false" ht="15" hidden="false" customHeight="true" outlineLevel="0" collapsed="false">
      <c r="A5" s="6" t="s">
        <v>201</v>
      </c>
      <c r="C5" s="43" t="n">
        <f aca="false">SUM('Monthly P&amp;L'!C6:N6)</f>
        <v>1136734.86821727</v>
      </c>
      <c r="D5" s="43" t="n">
        <f aca="false">SUM('Monthly P&amp;L'!O6:Z6)</f>
        <v>8801081.98632346</v>
      </c>
      <c r="E5" s="43" t="n">
        <f aca="false">SUM('Monthly P&amp;L'!AA6:AL6)</f>
        <v>20018830.6668576</v>
      </c>
    </row>
    <row r="6" customFormat="false" ht="15" hidden="false" customHeight="true" outlineLevel="0" collapsed="false">
      <c r="A6" s="6" t="s">
        <v>251</v>
      </c>
      <c r="C6" s="43" t="n">
        <f aca="false">SUM('Monthly P&amp;L'!C7:N7)</f>
        <v>139506.370752</v>
      </c>
      <c r="D6" s="43" t="n">
        <f aca="false">SUM('Monthly P&amp;L'!O7:Z7)</f>
        <v>478606.68021894</v>
      </c>
      <c r="E6" s="43" t="n">
        <f aca="false">SUM('Monthly P&amp;L'!AA7:AL7)</f>
        <v>963050.673333478</v>
      </c>
    </row>
    <row r="7" customFormat="false" ht="15" hidden="false" customHeight="true" outlineLevel="0" collapsed="false">
      <c r="A7" s="4" t="s">
        <v>204</v>
      </c>
      <c r="C7" s="53" t="n">
        <f aca="false">SUM('Monthly P&amp;L'!C8:N8)</f>
        <v>6943278.32271335</v>
      </c>
      <c r="D7" s="53" t="n">
        <f aca="false">SUM('Monthly P&amp;L'!O8:Z8)</f>
        <v>48717622.4325221</v>
      </c>
      <c r="E7" s="53" t="n">
        <f aca="false">SUM('Monthly P&amp;L'!AA8:AL8)</f>
        <v>107657846.664292</v>
      </c>
    </row>
    <row r="8" customFormat="false" ht="15" hidden="false" customHeight="true" outlineLevel="0" collapsed="false">
      <c r="A8" s="6" t="s">
        <v>111</v>
      </c>
      <c r="C8" s="43" t="n">
        <f aca="false">SUM('Monthly P&amp;L'!C10:N10)</f>
        <v>755604.944499211</v>
      </c>
      <c r="D8" s="43" t="n">
        <f aca="false">SUM('Monthly P&amp;L'!O10:Z10)</f>
        <v>5258391.1687973</v>
      </c>
      <c r="E8" s="43" t="n">
        <f aca="false">SUM('Monthly P&amp;L'!AA10:AL10)</f>
        <v>11556795.3765468</v>
      </c>
    </row>
    <row r="9" customFormat="false" ht="15" hidden="false" customHeight="true" outlineLevel="0" collapsed="false">
      <c r="A9" s="6" t="s">
        <v>253</v>
      </c>
      <c r="C9" s="43" t="n">
        <f aca="false">SUM('Monthly P&amp;L'!C11:N11)</f>
        <v>731684.144966382</v>
      </c>
      <c r="D9" s="43" t="n">
        <f aca="false">SUM('Monthly P&amp;L'!O11:Z11)</f>
        <v>2752413.89492112</v>
      </c>
      <c r="E9" s="43" t="n">
        <f aca="false">SUM('Monthly P&amp;L'!AA11:AL11)</f>
        <v>4588440.76899741</v>
      </c>
    </row>
    <row r="10" customFormat="false" ht="15" hidden="false" customHeight="true" outlineLevel="0" collapsed="false">
      <c r="A10" s="4" t="s">
        <v>254</v>
      </c>
      <c r="C10" s="54" t="n">
        <f aca="false">SUM('Monthly P&amp;L'!C12:N12)</f>
        <v>1487289.08946559</v>
      </c>
      <c r="D10" s="54" t="n">
        <f aca="false">SUM('Monthly P&amp;L'!O12:Z12)</f>
        <v>8010805.06371841</v>
      </c>
      <c r="E10" s="54" t="n">
        <f aca="false">SUM('Monthly P&amp;L'!AA12:AL12)</f>
        <v>16145236.1455442</v>
      </c>
    </row>
    <row r="11" customFormat="false" ht="15" hidden="false" customHeight="true" outlineLevel="0" collapsed="false">
      <c r="A11" s="4" t="s">
        <v>255</v>
      </c>
      <c r="C11" s="53" t="n">
        <f aca="false">SUM('Monthly P&amp;L'!C13:N13)</f>
        <v>5455989.23324775</v>
      </c>
      <c r="D11" s="53" t="n">
        <f aca="false">SUM('Monthly P&amp;L'!O13:Z13)</f>
        <v>40706817.3688037</v>
      </c>
      <c r="E11" s="53" t="n">
        <f aca="false">SUM('Monthly P&amp;L'!AA13:AL13)</f>
        <v>91512610.5187481</v>
      </c>
    </row>
    <row r="12" customFormat="false" ht="15" hidden="false" customHeight="true" outlineLevel="0" collapsed="false">
      <c r="A12" s="6" t="s">
        <v>256</v>
      </c>
      <c r="C12" s="55" t="n">
        <f aca="false">IF(C7=0,0,C11/C7)</f>
        <v>0.785794401385256</v>
      </c>
      <c r="D12" s="55" t="n">
        <f aca="false">IF(D7=0,0,D11/D7)</f>
        <v>0.835566584251643</v>
      </c>
      <c r="E12" s="55" t="n">
        <f aca="false">IF(E7=0,0,E11/E7)</f>
        <v>0.850031961015441</v>
      </c>
    </row>
    <row r="13" customFormat="false" ht="15" hidden="false" customHeight="true" outlineLevel="0" collapsed="false">
      <c r="A13" s="6" t="s">
        <v>258</v>
      </c>
      <c r="C13" s="43" t="n">
        <f aca="false">SUM('Monthly P&amp;L'!C16:N16)</f>
        <v>2773020</v>
      </c>
      <c r="D13" s="43" t="n">
        <f aca="false">SUM('Monthly P&amp;L'!O16:Z16)</f>
        <v>5418802</v>
      </c>
      <c r="E13" s="43" t="n">
        <f aca="false">SUM('Monthly P&amp;L'!AA16:AL16)</f>
        <v>8054120.2</v>
      </c>
    </row>
    <row r="14" customFormat="false" ht="15" hidden="false" customHeight="true" outlineLevel="0" collapsed="false">
      <c r="A14" s="6" t="s">
        <v>259</v>
      </c>
      <c r="C14" s="43" t="n">
        <f aca="false">SUM('Monthly P&amp;L'!C17:N17)</f>
        <v>1265245.58979444</v>
      </c>
      <c r="D14" s="43" t="n">
        <f aca="false">SUM('Monthly P&amp;L'!O17:Z17)</f>
        <v>2545922.71178986</v>
      </c>
      <c r="E14" s="43" t="n">
        <f aca="false">SUM('Monthly P&amp;L'!AA17:AL17)</f>
        <v>5122896.69822956</v>
      </c>
    </row>
    <row r="15" customFormat="false" ht="15" hidden="false" customHeight="true" outlineLevel="0" collapsed="false">
      <c r="A15" s="6" t="s">
        <v>260</v>
      </c>
      <c r="C15" s="43" t="n">
        <f aca="false">SUM('Monthly P&amp;L'!C18:N18)</f>
        <v>216000</v>
      </c>
      <c r="D15" s="43" t="n">
        <f aca="false">SUM('Monthly P&amp;L'!O18:Z18)</f>
        <v>216000</v>
      </c>
      <c r="E15" s="43" t="n">
        <f aca="false">SUM('Monthly P&amp;L'!AA18:AL18)</f>
        <v>216000</v>
      </c>
    </row>
    <row r="16" customFormat="false" ht="15" hidden="false" customHeight="true" outlineLevel="0" collapsed="false">
      <c r="A16" s="6" t="s">
        <v>120</v>
      </c>
      <c r="C16" s="43" t="n">
        <f aca="false">SUM('Monthly P&amp;L'!C19:N19)</f>
        <v>360000</v>
      </c>
      <c r="D16" s="43" t="n">
        <f aca="false">SUM('Monthly P&amp;L'!O19:Z19)</f>
        <v>360000</v>
      </c>
      <c r="E16" s="43" t="n">
        <f aca="false">SUM('Monthly P&amp;L'!AA19:AL19)</f>
        <v>360000</v>
      </c>
    </row>
    <row r="17" customFormat="false" ht="15" hidden="false" customHeight="true" outlineLevel="0" collapsed="false">
      <c r="A17" s="6" t="s">
        <v>261</v>
      </c>
      <c r="C17" s="43" t="n">
        <f aca="false">SUM('Monthly P&amp;L'!C20:N20)</f>
        <v>300000</v>
      </c>
      <c r="D17" s="43" t="n">
        <f aca="false">SUM('Monthly P&amp;L'!O20:Z20)</f>
        <v>300000</v>
      </c>
      <c r="E17" s="43" t="n">
        <f aca="false">SUM('Monthly P&amp;L'!AA20:AL20)</f>
        <v>300000</v>
      </c>
    </row>
    <row r="18" customFormat="false" ht="15" hidden="false" customHeight="true" outlineLevel="0" collapsed="false">
      <c r="A18" s="6" t="s">
        <v>122</v>
      </c>
      <c r="C18" s="43" t="n">
        <f aca="false">SUM('Monthly P&amp;L'!C21:N21)</f>
        <v>144000</v>
      </c>
      <c r="D18" s="43" t="n">
        <f aca="false">SUM('Monthly P&amp;L'!O21:Z21)</f>
        <v>144000</v>
      </c>
      <c r="E18" s="43" t="n">
        <f aca="false">SUM('Monthly P&amp;L'!AA21:AL21)</f>
        <v>144000</v>
      </c>
    </row>
    <row r="19" customFormat="false" ht="15" hidden="false" customHeight="true" outlineLevel="0" collapsed="false">
      <c r="A19" s="4" t="s">
        <v>262</v>
      </c>
      <c r="C19" s="54" t="n">
        <f aca="false">SUM('Monthly P&amp;L'!C22:N22)</f>
        <v>5058265.58979444</v>
      </c>
      <c r="D19" s="54" t="n">
        <f aca="false">SUM('Monthly P&amp;L'!O22:Z22)</f>
        <v>8984724.71178986</v>
      </c>
      <c r="E19" s="54" t="n">
        <f aca="false">SUM('Monthly P&amp;L'!AA22:AL22)</f>
        <v>14197016.8982296</v>
      </c>
    </row>
    <row r="20" customFormat="false" ht="15" hidden="false" customHeight="true" outlineLevel="0" collapsed="false">
      <c r="A20" s="4" t="s">
        <v>264</v>
      </c>
      <c r="C20" s="53" t="n">
        <f aca="false">SUM('Monthly P&amp;L'!C24:N24)</f>
        <v>397723.643453316</v>
      </c>
      <c r="D20" s="53" t="n">
        <f aca="false">SUM('Monthly P&amp;L'!O24:Z24)</f>
        <v>31722092.6570138</v>
      </c>
      <c r="E20" s="53" t="n">
        <f aca="false">SUM('Monthly P&amp;L'!AA24:AL24)</f>
        <v>77315593.6205185</v>
      </c>
    </row>
    <row r="21" customFormat="false" ht="15" hidden="false" customHeight="true" outlineLevel="0" collapsed="false">
      <c r="A21" s="6" t="s">
        <v>265</v>
      </c>
      <c r="C21" s="55" t="n">
        <f aca="false">IF(C7=0,0,C20/C7)</f>
        <v>0.0572818235086809</v>
      </c>
      <c r="D21" s="55" t="n">
        <f aca="false">IF(D7=0,0,D20/D7)</f>
        <v>0.651142052364143</v>
      </c>
      <c r="E21" s="55" t="n">
        <f aca="false">IF(E7=0,0,E20/E7)</f>
        <v>0.71816032008898</v>
      </c>
    </row>
    <row r="22" customFormat="false" ht="15" hidden="false" customHeight="true" outlineLevel="0" collapsed="false">
      <c r="A22" s="6" t="s">
        <v>266</v>
      </c>
      <c r="C22" s="43" t="n">
        <f aca="false">SUM('Monthly P&amp;L'!C26:N26)</f>
        <v>160000</v>
      </c>
      <c r="D22" s="43" t="n">
        <f aca="false">SUM('Monthly P&amp;L'!O26:Z26)</f>
        <v>236388.888888889</v>
      </c>
      <c r="E22" s="43" t="n">
        <f aca="false">SUM('Monthly P&amp;L'!AA26:AL26)</f>
        <v>291388.888888889</v>
      </c>
    </row>
    <row r="23" customFormat="false" ht="15" hidden="false" customHeight="true" outlineLevel="0" collapsed="false">
      <c r="A23" s="6" t="s">
        <v>267</v>
      </c>
      <c r="C23" s="53" t="n">
        <f aca="false">SUM('Monthly P&amp;L'!C27:N27)</f>
        <v>237723.643453316</v>
      </c>
      <c r="D23" s="53" t="n">
        <f aca="false">SUM('Monthly P&amp;L'!O27:Z27)</f>
        <v>31485703.768125</v>
      </c>
      <c r="E23" s="53" t="n">
        <f aca="false">SUM('Monthly P&amp;L'!AA27:AL27)</f>
        <v>77024204.7316296</v>
      </c>
    </row>
    <row r="24" customFormat="false" ht="15" hidden="false" customHeight="true" outlineLevel="0" collapsed="false">
      <c r="A24" s="6" t="s">
        <v>268</v>
      </c>
      <c r="C24" s="43" t="n">
        <f aca="false">SUM('Monthly P&amp;L'!C28:N28)</f>
        <v>202988.579737404</v>
      </c>
      <c r="D24" s="43" t="n">
        <f aca="false">SUM('Monthly P&amp;L'!O28:Z28)</f>
        <v>7871425.94203124</v>
      </c>
      <c r="E24" s="43" t="n">
        <f aca="false">SUM('Monthly P&amp;L'!AA28:AL28)</f>
        <v>19256051.1829074</v>
      </c>
    </row>
    <row r="25" customFormat="false" ht="15" hidden="false" customHeight="true" outlineLevel="0" collapsed="false">
      <c r="A25" s="4" t="s">
        <v>269</v>
      </c>
      <c r="C25" s="53" t="n">
        <f aca="false">SUM('Monthly P&amp;L'!C29:N29)</f>
        <v>34735.0637159118</v>
      </c>
      <c r="D25" s="53" t="n">
        <f aca="false">SUM('Monthly P&amp;L'!O29:Z29)</f>
        <v>23614277.8260937</v>
      </c>
      <c r="E25" s="53" t="n">
        <f aca="false">SUM('Monthly P&amp;L'!AA29:AL29)</f>
        <v>57768153.5487222</v>
      </c>
    </row>
    <row r="26" customFormat="false" ht="15" hidden="false" customHeight="true" outlineLevel="0" collapsed="false">
      <c r="A26" s="6" t="s">
        <v>270</v>
      </c>
      <c r="C26" s="55" t="n">
        <f aca="false">IF(C7=0,0,C25/C7)</f>
        <v>0.00500268923431803</v>
      </c>
      <c r="D26" s="55" t="n">
        <f aca="false">IF(D7=0,0,D25/D7)</f>
        <v>0.484717370163156</v>
      </c>
      <c r="E26" s="55" t="n">
        <f aca="false">IF(E7=0,0,E25/E7)</f>
        <v>0.536590275011349</v>
      </c>
    </row>
  </sheetData>
  <mergeCells count="1">
    <mergeCell ref="A1:E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91E8C"/>
    <pageSetUpPr fitToPage="false"/>
  </sheetPr>
  <dimension ref="A1:AL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0"/>
    <col collapsed="false" customWidth="true" hidden="false" outlineLevel="0" max="2" min="2" style="1" width="10"/>
    <col collapsed="false" customWidth="true" hidden="false" outlineLevel="0" max="38" min="3" style="1" width="10.51"/>
  </cols>
  <sheetData>
    <row r="1" customFormat="false" ht="27.75" hidden="false" customHeight="true" outlineLevel="0" collapsed="false">
      <c r="A1" s="2" t="s">
        <v>277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3" customFormat="false" ht="15" hidden="false" customHeight="true" outlineLevel="0" collapsed="false">
      <c r="A3" s="33" t="s">
        <v>147</v>
      </c>
      <c r="B3" s="33" t="s">
        <v>148</v>
      </c>
      <c r="C3" s="34" t="n">
        <v>1</v>
      </c>
      <c r="D3" s="34" t="n">
        <v>2</v>
      </c>
      <c r="E3" s="34" t="n">
        <v>3</v>
      </c>
      <c r="F3" s="34" t="n">
        <v>4</v>
      </c>
      <c r="G3" s="34" t="n">
        <v>5</v>
      </c>
      <c r="H3" s="34" t="n">
        <v>6</v>
      </c>
      <c r="I3" s="34" t="n">
        <v>7</v>
      </c>
      <c r="J3" s="34" t="n">
        <v>8</v>
      </c>
      <c r="K3" s="34" t="n">
        <v>9</v>
      </c>
      <c r="L3" s="34" t="n">
        <v>10</v>
      </c>
      <c r="M3" s="34" t="n">
        <v>11</v>
      </c>
      <c r="N3" s="34" t="n">
        <v>12</v>
      </c>
      <c r="O3" s="34" t="n">
        <v>13</v>
      </c>
      <c r="P3" s="34" t="n">
        <v>14</v>
      </c>
      <c r="Q3" s="34" t="n">
        <v>15</v>
      </c>
      <c r="R3" s="34" t="n">
        <v>16</v>
      </c>
      <c r="S3" s="34" t="n">
        <v>17</v>
      </c>
      <c r="T3" s="34" t="n">
        <v>18</v>
      </c>
      <c r="U3" s="34" t="n">
        <v>19</v>
      </c>
      <c r="V3" s="34" t="n">
        <v>20</v>
      </c>
      <c r="W3" s="34" t="n">
        <v>21</v>
      </c>
      <c r="X3" s="34" t="n">
        <v>22</v>
      </c>
      <c r="Y3" s="34" t="n">
        <v>23</v>
      </c>
      <c r="Z3" s="34" t="n">
        <v>24</v>
      </c>
      <c r="AA3" s="34" t="n">
        <v>25</v>
      </c>
      <c r="AB3" s="34" t="n">
        <v>26</v>
      </c>
      <c r="AC3" s="34" t="n">
        <v>27</v>
      </c>
      <c r="AD3" s="34" t="n">
        <v>28</v>
      </c>
      <c r="AE3" s="34" t="n">
        <v>29</v>
      </c>
      <c r="AF3" s="34" t="n">
        <v>30</v>
      </c>
      <c r="AG3" s="34" t="n">
        <v>31</v>
      </c>
      <c r="AH3" s="34" t="n">
        <v>32</v>
      </c>
      <c r="AI3" s="34" t="n">
        <v>33</v>
      </c>
      <c r="AJ3" s="34" t="n">
        <v>34</v>
      </c>
      <c r="AK3" s="34" t="n">
        <v>35</v>
      </c>
      <c r="AL3" s="34" t="n">
        <v>36</v>
      </c>
    </row>
    <row r="4" customFormat="false" ht="15" hidden="false" customHeight="true" outlineLevel="0" collapsed="false">
      <c r="A4" s="36" t="s">
        <v>278</v>
      </c>
      <c r="B4" s="36"/>
      <c r="C4" s="52" t="s">
        <v>150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</row>
    <row r="5" customFormat="false" ht="15" hidden="false" customHeight="true" outlineLevel="0" collapsed="false">
      <c r="A5" s="6" t="s">
        <v>279</v>
      </c>
      <c r="B5" s="14" t="s">
        <v>58</v>
      </c>
      <c r="C5" s="43" t="n">
        <f aca="false">'Monthly P&amp;L'!C29</f>
        <v>-287283.777777778</v>
      </c>
      <c r="D5" s="43" t="n">
        <f aca="false">'Monthly P&amp;L'!D29</f>
        <v>-251566.470270778</v>
      </c>
      <c r="E5" s="43" t="n">
        <f aca="false">'Monthly P&amp;L'!E29</f>
        <v>-213455.922461881</v>
      </c>
      <c r="F5" s="43" t="n">
        <f aca="false">'Monthly P&amp;L'!F29</f>
        <v>-236234.64520182</v>
      </c>
      <c r="G5" s="43" t="n">
        <f aca="false">'Monthly P&amp;L'!G29</f>
        <v>-192130.810430311</v>
      </c>
      <c r="H5" s="43" t="n">
        <f aca="false">'Monthly P&amp;L'!H29</f>
        <v>-208062.479492558</v>
      </c>
      <c r="I5" s="43" t="n">
        <f aca="false">'Monthly P&amp;L'!I29</f>
        <v>-112215.628838273</v>
      </c>
      <c r="J5" s="43" t="n">
        <f aca="false">'Monthly P&amp;L'!J29</f>
        <v>-26385.0626182959</v>
      </c>
      <c r="K5" s="43" t="n">
        <f aca="false">'Monthly P&amp;L'!K29</f>
        <v>127123.33966592</v>
      </c>
      <c r="L5" s="43" t="n">
        <f aca="false">'Monthly P&amp;L'!L29</f>
        <v>292130.328567081</v>
      </c>
      <c r="M5" s="43" t="n">
        <f aca="false">'Monthly P&amp;L'!M29</f>
        <v>533850.453362395</v>
      </c>
      <c r="N5" s="43" t="n">
        <f aca="false">'Monthly P&amp;L'!N29</f>
        <v>608965.739212212</v>
      </c>
      <c r="O5" s="43" t="n">
        <f aca="false">'Monthly P&amp;L'!O29</f>
        <v>818733.117396911</v>
      </c>
      <c r="P5" s="43" t="n">
        <f aca="false">'Monthly P&amp;L'!P29</f>
        <v>994095.171145945</v>
      </c>
      <c r="Q5" s="43" t="n">
        <f aca="false">'Monthly P&amp;L'!Q29</f>
        <v>1219241.67222296</v>
      </c>
      <c r="R5" s="43" t="n">
        <f aca="false">'Monthly P&amp;L'!R29</f>
        <v>1411116.13427091</v>
      </c>
      <c r="S5" s="43" t="n">
        <f aca="false">'Monthly P&amp;L'!S29</f>
        <v>1634232.71421363</v>
      </c>
      <c r="T5" s="43" t="n">
        <f aca="false">'Monthly P&amp;L'!T29</f>
        <v>1850484.78114434</v>
      </c>
      <c r="U5" s="43" t="n">
        <f aca="false">'Monthly P&amp;L'!U29</f>
        <v>2074585.73146729</v>
      </c>
      <c r="V5" s="43" t="n">
        <f aca="false">'Monthly P&amp;L'!V29</f>
        <v>2275207.12651867</v>
      </c>
      <c r="W5" s="43" t="n">
        <f aca="false">'Monthly P&amp;L'!W29</f>
        <v>2503129.89762461</v>
      </c>
      <c r="X5" s="43" t="n">
        <f aca="false">'Monthly P&amp;L'!X29</f>
        <v>2731609.78196491</v>
      </c>
      <c r="Y5" s="43" t="n">
        <f aca="false">'Monthly P&amp;L'!Y29</f>
        <v>2966052.90407558</v>
      </c>
      <c r="Z5" s="43" t="n">
        <f aca="false">'Monthly P&amp;L'!Z29</f>
        <v>3135788.79404797</v>
      </c>
      <c r="AA5" s="43" t="n">
        <f aca="false">'Monthly P&amp;L'!AA29</f>
        <v>3361041.84283252</v>
      </c>
      <c r="AB5" s="43" t="n">
        <f aca="false">'Monthly P&amp;L'!AB29</f>
        <v>3602481.86256022</v>
      </c>
      <c r="AC5" s="43" t="n">
        <f aca="false">'Monthly P&amp;L'!AC29</f>
        <v>3857683.42048091</v>
      </c>
      <c r="AD5" s="43" t="n">
        <f aca="false">'Monthly P&amp;L'!AD29</f>
        <v>4080961.45942186</v>
      </c>
      <c r="AE5" s="43" t="n">
        <f aca="false">'Monthly P&amp;L'!AE29</f>
        <v>4350295.14519724</v>
      </c>
      <c r="AF5" s="43" t="n">
        <f aca="false">'Monthly P&amp;L'!AF29</f>
        <v>4619584.61091364</v>
      </c>
      <c r="AG5" s="43" t="n">
        <f aca="false">'Monthly P&amp;L'!AG29</f>
        <v>4905533.3308853</v>
      </c>
      <c r="AH5" s="43" t="n">
        <f aca="false">'Monthly P&amp;L'!AH29</f>
        <v>5169901.15707367</v>
      </c>
      <c r="AI5" s="43" t="n">
        <f aca="false">'Monthly P&amp;L'!AI29</f>
        <v>5474969.78444273</v>
      </c>
      <c r="AJ5" s="43" t="n">
        <f aca="false">'Monthly P&amp;L'!AJ29</f>
        <v>5787941.76588579</v>
      </c>
      <c r="AK5" s="43" t="n">
        <f aca="false">'Monthly P&amp;L'!AK29</f>
        <v>6114684.48493711</v>
      </c>
      <c r="AL5" s="43" t="n">
        <f aca="false">'Monthly P&amp;L'!AL29</f>
        <v>6443074.68409125</v>
      </c>
    </row>
    <row r="6" customFormat="false" ht="15" hidden="false" customHeight="true" outlineLevel="0" collapsed="false">
      <c r="A6" s="6" t="s">
        <v>280</v>
      </c>
      <c r="B6" s="14" t="s">
        <v>58</v>
      </c>
      <c r="C6" s="43" t="n">
        <f aca="false">'Monthly P&amp;L'!C26</f>
        <v>10277.7777777778</v>
      </c>
      <c r="D6" s="43" t="n">
        <f aca="false">'Monthly P&amp;L'!D26</f>
        <v>10277.7777777778</v>
      </c>
      <c r="E6" s="43" t="n">
        <f aca="false">'Monthly P&amp;L'!E26</f>
        <v>10277.7777777778</v>
      </c>
      <c r="F6" s="43" t="n">
        <f aca="false">'Monthly P&amp;L'!F26</f>
        <v>11805.5555555556</v>
      </c>
      <c r="G6" s="43" t="n">
        <f aca="false">'Monthly P&amp;L'!G26</f>
        <v>11805.5555555556</v>
      </c>
      <c r="H6" s="43" t="n">
        <f aca="false">'Monthly P&amp;L'!H26</f>
        <v>13333.3333333333</v>
      </c>
      <c r="I6" s="43" t="n">
        <f aca="false">'Monthly P&amp;L'!I26</f>
        <v>13333.3333333333</v>
      </c>
      <c r="J6" s="43" t="n">
        <f aca="false">'Monthly P&amp;L'!J26</f>
        <v>14861.1111111111</v>
      </c>
      <c r="K6" s="43" t="n">
        <f aca="false">'Monthly P&amp;L'!K26</f>
        <v>14861.1111111111</v>
      </c>
      <c r="L6" s="43" t="n">
        <f aca="false">'Monthly P&amp;L'!L26</f>
        <v>16388.8888888889</v>
      </c>
      <c r="M6" s="43" t="n">
        <f aca="false">'Monthly P&amp;L'!M26</f>
        <v>16388.8888888889</v>
      </c>
      <c r="N6" s="43" t="n">
        <f aca="false">'Monthly P&amp;L'!N26</f>
        <v>16388.8888888889</v>
      </c>
      <c r="O6" s="43" t="n">
        <f aca="false">'Monthly P&amp;L'!O26</f>
        <v>16388.8888888889</v>
      </c>
      <c r="P6" s="43" t="n">
        <f aca="false">'Monthly P&amp;L'!P26</f>
        <v>17916.6666666667</v>
      </c>
      <c r="Q6" s="43" t="n">
        <f aca="false">'Monthly P&amp;L'!Q26</f>
        <v>17916.6666666667</v>
      </c>
      <c r="R6" s="43" t="n">
        <f aca="false">'Monthly P&amp;L'!R26</f>
        <v>19444.4444444444</v>
      </c>
      <c r="S6" s="43" t="n">
        <f aca="false">'Monthly P&amp;L'!S26</f>
        <v>19444.4444444444</v>
      </c>
      <c r="T6" s="43" t="n">
        <f aca="false">'Monthly P&amp;L'!T26</f>
        <v>19444.4444444444</v>
      </c>
      <c r="U6" s="43" t="n">
        <f aca="false">'Monthly P&amp;L'!U26</f>
        <v>19444.4444444444</v>
      </c>
      <c r="V6" s="43" t="n">
        <f aca="false">'Monthly P&amp;L'!V26</f>
        <v>20972.2222222222</v>
      </c>
      <c r="W6" s="43" t="n">
        <f aca="false">'Monthly P&amp;L'!W26</f>
        <v>20972.2222222222</v>
      </c>
      <c r="X6" s="43" t="n">
        <f aca="false">'Monthly P&amp;L'!X26</f>
        <v>20972.2222222222</v>
      </c>
      <c r="Y6" s="43" t="n">
        <f aca="false">'Monthly P&amp;L'!Y26</f>
        <v>20972.2222222222</v>
      </c>
      <c r="Z6" s="43" t="n">
        <f aca="false">'Monthly P&amp;L'!Z26</f>
        <v>22500</v>
      </c>
      <c r="AA6" s="43" t="n">
        <f aca="false">'Monthly P&amp;L'!AA26</f>
        <v>22500</v>
      </c>
      <c r="AB6" s="43" t="n">
        <f aca="false">'Monthly P&amp;L'!AB26</f>
        <v>22500</v>
      </c>
      <c r="AC6" s="43" t="n">
        <f aca="false">'Monthly P&amp;L'!AC26</f>
        <v>22500</v>
      </c>
      <c r="AD6" s="43" t="n">
        <f aca="false">'Monthly P&amp;L'!AD26</f>
        <v>24027.7777777778</v>
      </c>
      <c r="AE6" s="43" t="n">
        <f aca="false">'Monthly P&amp;L'!AE26</f>
        <v>24027.7777777778</v>
      </c>
      <c r="AF6" s="43" t="n">
        <f aca="false">'Monthly P&amp;L'!AF26</f>
        <v>24027.7777777778</v>
      </c>
      <c r="AG6" s="43" t="n">
        <f aca="false">'Monthly P&amp;L'!AG26</f>
        <v>24027.7777777778</v>
      </c>
      <c r="AH6" s="43" t="n">
        <f aca="false">'Monthly P&amp;L'!AH26</f>
        <v>25555.5555555556</v>
      </c>
      <c r="AI6" s="43" t="n">
        <f aca="false">'Monthly P&amp;L'!AI26</f>
        <v>25555.5555555556</v>
      </c>
      <c r="AJ6" s="43" t="n">
        <f aca="false">'Monthly P&amp;L'!AJ26</f>
        <v>25555.5555555556</v>
      </c>
      <c r="AK6" s="43" t="n">
        <f aca="false">'Monthly P&amp;L'!AK26</f>
        <v>25555.5555555556</v>
      </c>
      <c r="AL6" s="43" t="n">
        <f aca="false">'Monthly P&amp;L'!AL26</f>
        <v>25555.5555555556</v>
      </c>
    </row>
    <row r="7" customFormat="false" ht="15" hidden="false" customHeight="true" outlineLevel="0" collapsed="false">
      <c r="A7" s="6" t="s">
        <v>281</v>
      </c>
      <c r="B7" s="14" t="s">
        <v>58</v>
      </c>
      <c r="C7" s="54" t="n">
        <f aca="false">C5+C6</f>
        <v>-277006</v>
      </c>
      <c r="D7" s="54" t="n">
        <f aca="false">D5+D6</f>
        <v>-241288.692493</v>
      </c>
      <c r="E7" s="54" t="n">
        <f aca="false">E5+E6</f>
        <v>-203178.144684103</v>
      </c>
      <c r="F7" s="54" t="n">
        <f aca="false">F5+F6</f>
        <v>-224429.089646265</v>
      </c>
      <c r="G7" s="54" t="n">
        <f aca="false">G5+G6</f>
        <v>-180325.254874756</v>
      </c>
      <c r="H7" s="54" t="n">
        <f aca="false">H5+H6</f>
        <v>-194729.146159225</v>
      </c>
      <c r="I7" s="54" t="n">
        <f aca="false">I5+I6</f>
        <v>-98882.29550494</v>
      </c>
      <c r="J7" s="54" t="n">
        <f aca="false">J5+J6</f>
        <v>-11523.9515071848</v>
      </c>
      <c r="K7" s="54" t="n">
        <f aca="false">K5+K6</f>
        <v>141984.450777031</v>
      </c>
      <c r="L7" s="54" t="n">
        <f aca="false">L5+L6</f>
        <v>308519.21745597</v>
      </c>
      <c r="M7" s="54" t="n">
        <f aca="false">M5+M6</f>
        <v>550239.342251284</v>
      </c>
      <c r="N7" s="54" t="n">
        <f aca="false">N5+N6</f>
        <v>625354.6281011</v>
      </c>
      <c r="O7" s="54" t="n">
        <f aca="false">O5+O6</f>
        <v>835122.0062858</v>
      </c>
      <c r="P7" s="54" t="n">
        <f aca="false">P5+P6</f>
        <v>1012011.83781261</v>
      </c>
      <c r="Q7" s="54" t="n">
        <f aca="false">Q5+Q6</f>
        <v>1237158.33888962</v>
      </c>
      <c r="R7" s="54" t="n">
        <f aca="false">R5+R6</f>
        <v>1430560.57871535</v>
      </c>
      <c r="S7" s="54" t="n">
        <f aca="false">S5+S6</f>
        <v>1653677.15865808</v>
      </c>
      <c r="T7" s="54" t="n">
        <f aca="false">T5+T6</f>
        <v>1869929.22558878</v>
      </c>
      <c r="U7" s="54" t="n">
        <f aca="false">U5+U6</f>
        <v>2094030.17591174</v>
      </c>
      <c r="V7" s="54" t="n">
        <f aca="false">V5+V6</f>
        <v>2296179.34874089</v>
      </c>
      <c r="W7" s="54" t="n">
        <f aca="false">W5+W6</f>
        <v>2524102.11984683</v>
      </c>
      <c r="X7" s="54" t="n">
        <f aca="false">X5+X6</f>
        <v>2752582.00418713</v>
      </c>
      <c r="Y7" s="54" t="n">
        <f aca="false">Y5+Y6</f>
        <v>2987025.1262978</v>
      </c>
      <c r="Z7" s="54" t="n">
        <f aca="false">Z5+Z6</f>
        <v>3158288.79404797</v>
      </c>
      <c r="AA7" s="54" t="n">
        <f aca="false">AA5+AA6</f>
        <v>3383541.84283252</v>
      </c>
      <c r="AB7" s="54" t="n">
        <f aca="false">AB5+AB6</f>
        <v>3624981.86256022</v>
      </c>
      <c r="AC7" s="54" t="n">
        <f aca="false">AC5+AC6</f>
        <v>3880183.42048091</v>
      </c>
      <c r="AD7" s="54" t="n">
        <f aca="false">AD5+AD6</f>
        <v>4104989.23719963</v>
      </c>
      <c r="AE7" s="54" t="n">
        <f aca="false">AE5+AE6</f>
        <v>4374322.92297502</v>
      </c>
      <c r="AF7" s="54" t="n">
        <f aca="false">AF5+AF6</f>
        <v>4643612.38869141</v>
      </c>
      <c r="AG7" s="54" t="n">
        <f aca="false">AG5+AG6</f>
        <v>4929561.10866308</v>
      </c>
      <c r="AH7" s="54" t="n">
        <f aca="false">AH5+AH6</f>
        <v>5195456.71262922</v>
      </c>
      <c r="AI7" s="54" t="n">
        <f aca="false">AI5+AI6</f>
        <v>5500525.33999828</v>
      </c>
      <c r="AJ7" s="54" t="n">
        <f aca="false">AJ5+AJ6</f>
        <v>5813497.32144135</v>
      </c>
      <c r="AK7" s="54" t="n">
        <f aca="false">AK5+AK6</f>
        <v>6140240.04049267</v>
      </c>
      <c r="AL7" s="54" t="n">
        <f aca="false">AL5+AL6</f>
        <v>6468630.2396468</v>
      </c>
    </row>
    <row r="8" customFormat="false" ht="15" hidden="false" customHeight="true" outlineLevel="0" collapsed="false">
      <c r="A8" s="36" t="s">
        <v>282</v>
      </c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</row>
    <row r="9" customFormat="false" ht="15" hidden="false" customHeight="true" outlineLevel="0" collapsed="false">
      <c r="A9" s="6" t="s">
        <v>283</v>
      </c>
      <c r="B9" s="14" t="s">
        <v>58</v>
      </c>
      <c r="C9" s="43" t="n">
        <f aca="false">-'Fixed Asset Schedules'!C8</f>
        <v>-370000</v>
      </c>
      <c r="D9" s="43" t="n">
        <f aca="false">-'Fixed Asset Schedules'!D8</f>
        <v>-0</v>
      </c>
      <c r="E9" s="43" t="n">
        <f aca="false">-'Fixed Asset Schedules'!E8</f>
        <v>-0</v>
      </c>
      <c r="F9" s="43" t="n">
        <f aca="false">-'Fixed Asset Schedules'!F8</f>
        <v>-55000</v>
      </c>
      <c r="G9" s="43" t="n">
        <f aca="false">-'Fixed Asset Schedules'!G8</f>
        <v>-0</v>
      </c>
      <c r="H9" s="43" t="n">
        <f aca="false">-'Fixed Asset Schedules'!H8</f>
        <v>-55000</v>
      </c>
      <c r="I9" s="43" t="n">
        <f aca="false">-'Fixed Asset Schedules'!I8</f>
        <v>-0</v>
      </c>
      <c r="J9" s="43" t="n">
        <f aca="false">-'Fixed Asset Schedules'!J8</f>
        <v>-55000</v>
      </c>
      <c r="K9" s="43" t="n">
        <f aca="false">-'Fixed Asset Schedules'!K8</f>
        <v>-0</v>
      </c>
      <c r="L9" s="43" t="n">
        <f aca="false">-'Fixed Asset Schedules'!L8</f>
        <v>-55000</v>
      </c>
      <c r="M9" s="43" t="n">
        <f aca="false">-'Fixed Asset Schedules'!M8</f>
        <v>-0</v>
      </c>
      <c r="N9" s="43" t="n">
        <f aca="false">-'Fixed Asset Schedules'!N8</f>
        <v>-0</v>
      </c>
      <c r="O9" s="43" t="n">
        <f aca="false">-'Fixed Asset Schedules'!O8</f>
        <v>-0</v>
      </c>
      <c r="P9" s="43" t="n">
        <f aca="false">-'Fixed Asset Schedules'!P8</f>
        <v>-55000</v>
      </c>
      <c r="Q9" s="43" t="n">
        <f aca="false">-'Fixed Asset Schedules'!Q8</f>
        <v>-0</v>
      </c>
      <c r="R9" s="43" t="n">
        <f aca="false">-'Fixed Asset Schedules'!R8</f>
        <v>-55000</v>
      </c>
      <c r="S9" s="43" t="n">
        <f aca="false">-'Fixed Asset Schedules'!S8</f>
        <v>-0</v>
      </c>
      <c r="T9" s="43" t="n">
        <f aca="false">-'Fixed Asset Schedules'!T8</f>
        <v>-0</v>
      </c>
      <c r="U9" s="43" t="n">
        <f aca="false">-'Fixed Asset Schedules'!U8</f>
        <v>-0</v>
      </c>
      <c r="V9" s="43" t="n">
        <f aca="false">-'Fixed Asset Schedules'!V8</f>
        <v>-55000</v>
      </c>
      <c r="W9" s="43" t="n">
        <f aca="false">-'Fixed Asset Schedules'!W8</f>
        <v>-0</v>
      </c>
      <c r="X9" s="43" t="n">
        <f aca="false">-'Fixed Asset Schedules'!X8</f>
        <v>-0</v>
      </c>
      <c r="Y9" s="43" t="n">
        <f aca="false">-'Fixed Asset Schedules'!Y8</f>
        <v>-0</v>
      </c>
      <c r="Z9" s="43" t="n">
        <f aca="false">-'Fixed Asset Schedules'!Z8</f>
        <v>-55000</v>
      </c>
      <c r="AA9" s="43" t="n">
        <f aca="false">-'Fixed Asset Schedules'!AA8</f>
        <v>-0</v>
      </c>
      <c r="AB9" s="43" t="n">
        <f aca="false">-'Fixed Asset Schedules'!AB8</f>
        <v>-0</v>
      </c>
      <c r="AC9" s="43" t="n">
        <f aca="false">-'Fixed Asset Schedules'!AC8</f>
        <v>-0</v>
      </c>
      <c r="AD9" s="43" t="n">
        <f aca="false">-'Fixed Asset Schedules'!AD8</f>
        <v>-55000</v>
      </c>
      <c r="AE9" s="43" t="n">
        <f aca="false">-'Fixed Asset Schedules'!AE8</f>
        <v>-0</v>
      </c>
      <c r="AF9" s="43" t="n">
        <f aca="false">-'Fixed Asset Schedules'!AF8</f>
        <v>-0</v>
      </c>
      <c r="AG9" s="43" t="n">
        <f aca="false">-'Fixed Asset Schedules'!AG8</f>
        <v>-0</v>
      </c>
      <c r="AH9" s="43" t="n">
        <f aca="false">-'Fixed Asset Schedules'!AH8</f>
        <v>-55000</v>
      </c>
      <c r="AI9" s="43" t="n">
        <f aca="false">-'Fixed Asset Schedules'!AI8</f>
        <v>-0</v>
      </c>
      <c r="AJ9" s="43" t="n">
        <f aca="false">-'Fixed Asset Schedules'!AJ8</f>
        <v>-0</v>
      </c>
      <c r="AK9" s="43" t="n">
        <f aca="false">-'Fixed Asset Schedules'!AK8</f>
        <v>-0</v>
      </c>
      <c r="AL9" s="43" t="n">
        <f aca="false">-'Fixed Asset Schedules'!AL8</f>
        <v>-0</v>
      </c>
    </row>
    <row r="10" customFormat="false" ht="15" hidden="false" customHeight="true" outlineLevel="0" collapsed="false">
      <c r="A10" s="6" t="s">
        <v>284</v>
      </c>
      <c r="B10" s="14" t="s">
        <v>58</v>
      </c>
      <c r="C10" s="54" t="n">
        <f aca="false">C9</f>
        <v>-370000</v>
      </c>
      <c r="D10" s="54" t="n">
        <f aca="false">D9</f>
        <v>-0</v>
      </c>
      <c r="E10" s="54" t="n">
        <f aca="false">E9</f>
        <v>-0</v>
      </c>
      <c r="F10" s="54" t="n">
        <f aca="false">F9</f>
        <v>-55000</v>
      </c>
      <c r="G10" s="54" t="n">
        <f aca="false">G9</f>
        <v>-0</v>
      </c>
      <c r="H10" s="54" t="n">
        <f aca="false">H9</f>
        <v>-55000</v>
      </c>
      <c r="I10" s="54" t="n">
        <f aca="false">I9</f>
        <v>-0</v>
      </c>
      <c r="J10" s="54" t="n">
        <f aca="false">J9</f>
        <v>-55000</v>
      </c>
      <c r="K10" s="54" t="n">
        <f aca="false">K9</f>
        <v>-0</v>
      </c>
      <c r="L10" s="54" t="n">
        <f aca="false">L9</f>
        <v>-55000</v>
      </c>
      <c r="M10" s="54" t="n">
        <f aca="false">M9</f>
        <v>-0</v>
      </c>
      <c r="N10" s="54" t="n">
        <f aca="false">N9</f>
        <v>-0</v>
      </c>
      <c r="O10" s="54" t="n">
        <f aca="false">O9</f>
        <v>-0</v>
      </c>
      <c r="P10" s="54" t="n">
        <f aca="false">P9</f>
        <v>-55000</v>
      </c>
      <c r="Q10" s="54" t="n">
        <f aca="false">Q9</f>
        <v>-0</v>
      </c>
      <c r="R10" s="54" t="n">
        <f aca="false">R9</f>
        <v>-55000</v>
      </c>
      <c r="S10" s="54" t="n">
        <f aca="false">S9</f>
        <v>-0</v>
      </c>
      <c r="T10" s="54" t="n">
        <f aca="false">T9</f>
        <v>-0</v>
      </c>
      <c r="U10" s="54" t="n">
        <f aca="false">U9</f>
        <v>-0</v>
      </c>
      <c r="V10" s="54" t="n">
        <f aca="false">V9</f>
        <v>-55000</v>
      </c>
      <c r="W10" s="54" t="n">
        <f aca="false">W9</f>
        <v>-0</v>
      </c>
      <c r="X10" s="54" t="n">
        <f aca="false">X9</f>
        <v>-0</v>
      </c>
      <c r="Y10" s="54" t="n">
        <f aca="false">Y9</f>
        <v>-0</v>
      </c>
      <c r="Z10" s="54" t="n">
        <f aca="false">Z9</f>
        <v>-55000</v>
      </c>
      <c r="AA10" s="54" t="n">
        <f aca="false">AA9</f>
        <v>-0</v>
      </c>
      <c r="AB10" s="54" t="n">
        <f aca="false">AB9</f>
        <v>-0</v>
      </c>
      <c r="AC10" s="54" t="n">
        <f aca="false">AC9</f>
        <v>-0</v>
      </c>
      <c r="AD10" s="54" t="n">
        <f aca="false">AD9</f>
        <v>-55000</v>
      </c>
      <c r="AE10" s="54" t="n">
        <f aca="false">AE9</f>
        <v>-0</v>
      </c>
      <c r="AF10" s="54" t="n">
        <f aca="false">AF9</f>
        <v>-0</v>
      </c>
      <c r="AG10" s="54" t="n">
        <f aca="false">AG9</f>
        <v>-0</v>
      </c>
      <c r="AH10" s="54" t="n">
        <f aca="false">AH9</f>
        <v>-55000</v>
      </c>
      <c r="AI10" s="54" t="n">
        <f aca="false">AI9</f>
        <v>-0</v>
      </c>
      <c r="AJ10" s="54" t="n">
        <f aca="false">AJ9</f>
        <v>-0</v>
      </c>
      <c r="AK10" s="54" t="n">
        <f aca="false">AK9</f>
        <v>-0</v>
      </c>
      <c r="AL10" s="54" t="n">
        <f aca="false">AL9</f>
        <v>-0</v>
      </c>
    </row>
    <row r="11" customFormat="false" ht="15" hidden="false" customHeight="true" outlineLevel="0" collapsed="false">
      <c r="A11" s="36" t="s">
        <v>285</v>
      </c>
      <c r="B11" s="36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customFormat="false" ht="15" hidden="false" customHeight="true" outlineLevel="0" collapsed="false">
      <c r="A12" s="6" t="s">
        <v>286</v>
      </c>
      <c r="B12" s="14" t="s">
        <v>58</v>
      </c>
      <c r="C12" s="43" t="n">
        <f aca="false">IF(C$3=Controls!$C$46,Controls!$C$45,0)</f>
        <v>15000000</v>
      </c>
      <c r="D12" s="43" t="n">
        <f aca="false">IF(D$3=Controls!$C$46,Controls!$C$45,0)</f>
        <v>0</v>
      </c>
      <c r="E12" s="43" t="n">
        <f aca="false">IF(E$3=Controls!$C$46,Controls!$C$45,0)</f>
        <v>0</v>
      </c>
      <c r="F12" s="43" t="n">
        <f aca="false">IF(F$3=Controls!$C$46,Controls!$C$45,0)</f>
        <v>0</v>
      </c>
      <c r="G12" s="43" t="n">
        <f aca="false">IF(G$3=Controls!$C$46,Controls!$C$45,0)</f>
        <v>0</v>
      </c>
      <c r="H12" s="43" t="n">
        <f aca="false">IF(H$3=Controls!$C$46,Controls!$C$45,0)</f>
        <v>0</v>
      </c>
      <c r="I12" s="43" t="n">
        <f aca="false">IF(I$3=Controls!$C$46,Controls!$C$45,0)</f>
        <v>0</v>
      </c>
      <c r="J12" s="43" t="n">
        <f aca="false">IF(J$3=Controls!$C$46,Controls!$C$45,0)</f>
        <v>0</v>
      </c>
      <c r="K12" s="43" t="n">
        <f aca="false">IF(K$3=Controls!$C$46,Controls!$C$45,0)</f>
        <v>0</v>
      </c>
      <c r="L12" s="43" t="n">
        <f aca="false">IF(L$3=Controls!$C$46,Controls!$C$45,0)</f>
        <v>0</v>
      </c>
      <c r="M12" s="43" t="n">
        <f aca="false">IF(M$3=Controls!$C$46,Controls!$C$45,0)</f>
        <v>0</v>
      </c>
      <c r="N12" s="43" t="n">
        <f aca="false">IF(N$3=Controls!$C$46,Controls!$C$45,0)</f>
        <v>0</v>
      </c>
      <c r="O12" s="43" t="n">
        <f aca="false">IF(O$3=Controls!$C$46,Controls!$C$45,0)</f>
        <v>0</v>
      </c>
      <c r="P12" s="43" t="n">
        <f aca="false">IF(P$3=Controls!$C$46,Controls!$C$45,0)</f>
        <v>0</v>
      </c>
      <c r="Q12" s="43" t="n">
        <f aca="false">IF(Q$3=Controls!$C$46,Controls!$C$45,0)</f>
        <v>0</v>
      </c>
      <c r="R12" s="43" t="n">
        <f aca="false">IF(R$3=Controls!$C$46,Controls!$C$45,0)</f>
        <v>0</v>
      </c>
      <c r="S12" s="43" t="n">
        <f aca="false">IF(S$3=Controls!$C$46,Controls!$C$45,0)</f>
        <v>0</v>
      </c>
      <c r="T12" s="43" t="n">
        <f aca="false">IF(T$3=Controls!$C$46,Controls!$C$45,0)</f>
        <v>0</v>
      </c>
      <c r="U12" s="43" t="n">
        <f aca="false">IF(U$3=Controls!$C$46,Controls!$C$45,0)</f>
        <v>0</v>
      </c>
      <c r="V12" s="43" t="n">
        <f aca="false">IF(V$3=Controls!$C$46,Controls!$C$45,0)</f>
        <v>0</v>
      </c>
      <c r="W12" s="43" t="n">
        <f aca="false">IF(W$3=Controls!$C$46,Controls!$C$45,0)</f>
        <v>0</v>
      </c>
      <c r="X12" s="43" t="n">
        <f aca="false">IF(X$3=Controls!$C$46,Controls!$C$45,0)</f>
        <v>0</v>
      </c>
      <c r="Y12" s="43" t="n">
        <f aca="false">IF(Y$3=Controls!$C$46,Controls!$C$45,0)</f>
        <v>0</v>
      </c>
      <c r="Z12" s="43" t="n">
        <f aca="false">IF(Z$3=Controls!$C$46,Controls!$C$45,0)</f>
        <v>0</v>
      </c>
      <c r="AA12" s="43" t="n">
        <f aca="false">IF(AA$3=Controls!$C$46,Controls!$C$45,0)</f>
        <v>0</v>
      </c>
      <c r="AB12" s="43" t="n">
        <f aca="false">IF(AB$3=Controls!$C$46,Controls!$C$45,0)</f>
        <v>0</v>
      </c>
      <c r="AC12" s="43" t="n">
        <f aca="false">IF(AC$3=Controls!$C$46,Controls!$C$45,0)</f>
        <v>0</v>
      </c>
      <c r="AD12" s="43" t="n">
        <f aca="false">IF(AD$3=Controls!$C$46,Controls!$C$45,0)</f>
        <v>0</v>
      </c>
      <c r="AE12" s="43" t="n">
        <f aca="false">IF(AE$3=Controls!$C$46,Controls!$C$45,0)</f>
        <v>0</v>
      </c>
      <c r="AF12" s="43" t="n">
        <f aca="false">IF(AF$3=Controls!$C$46,Controls!$C$45,0)</f>
        <v>0</v>
      </c>
      <c r="AG12" s="43" t="n">
        <f aca="false">IF(AG$3=Controls!$C$46,Controls!$C$45,0)</f>
        <v>0</v>
      </c>
      <c r="AH12" s="43" t="n">
        <f aca="false">IF(AH$3=Controls!$C$46,Controls!$C$45,0)</f>
        <v>0</v>
      </c>
      <c r="AI12" s="43" t="n">
        <f aca="false">IF(AI$3=Controls!$C$46,Controls!$C$45,0)</f>
        <v>0</v>
      </c>
      <c r="AJ12" s="43" t="n">
        <f aca="false">IF(AJ$3=Controls!$C$46,Controls!$C$45,0)</f>
        <v>0</v>
      </c>
      <c r="AK12" s="43" t="n">
        <f aca="false">IF(AK$3=Controls!$C$46,Controls!$C$45,0)</f>
        <v>0</v>
      </c>
      <c r="AL12" s="43" t="n">
        <f aca="false">IF(AL$3=Controls!$C$46,Controls!$C$45,0)</f>
        <v>0</v>
      </c>
    </row>
    <row r="13" customFormat="false" ht="15" hidden="false" customHeight="true" outlineLevel="0" collapsed="false">
      <c r="A13" s="6" t="s">
        <v>287</v>
      </c>
      <c r="B13" s="14" t="s">
        <v>58</v>
      </c>
      <c r="C13" s="54" t="n">
        <f aca="false">C12</f>
        <v>15000000</v>
      </c>
      <c r="D13" s="54" t="n">
        <f aca="false">D12</f>
        <v>0</v>
      </c>
      <c r="E13" s="54" t="n">
        <f aca="false">E12</f>
        <v>0</v>
      </c>
      <c r="F13" s="54" t="n">
        <f aca="false">F12</f>
        <v>0</v>
      </c>
      <c r="G13" s="54" t="n">
        <f aca="false">G12</f>
        <v>0</v>
      </c>
      <c r="H13" s="54" t="n">
        <f aca="false">H12</f>
        <v>0</v>
      </c>
      <c r="I13" s="54" t="n">
        <f aca="false">I12</f>
        <v>0</v>
      </c>
      <c r="J13" s="54" t="n">
        <f aca="false">J12</f>
        <v>0</v>
      </c>
      <c r="K13" s="54" t="n">
        <f aca="false">K12</f>
        <v>0</v>
      </c>
      <c r="L13" s="54" t="n">
        <f aca="false">L12</f>
        <v>0</v>
      </c>
      <c r="M13" s="54" t="n">
        <f aca="false">M12</f>
        <v>0</v>
      </c>
      <c r="N13" s="54" t="n">
        <f aca="false">N12</f>
        <v>0</v>
      </c>
      <c r="O13" s="54" t="n">
        <f aca="false">O12</f>
        <v>0</v>
      </c>
      <c r="P13" s="54" t="n">
        <f aca="false">P12</f>
        <v>0</v>
      </c>
      <c r="Q13" s="54" t="n">
        <f aca="false">Q12</f>
        <v>0</v>
      </c>
      <c r="R13" s="54" t="n">
        <f aca="false">R12</f>
        <v>0</v>
      </c>
      <c r="S13" s="54" t="n">
        <f aca="false">S12</f>
        <v>0</v>
      </c>
      <c r="T13" s="54" t="n">
        <f aca="false">T12</f>
        <v>0</v>
      </c>
      <c r="U13" s="54" t="n">
        <f aca="false">U12</f>
        <v>0</v>
      </c>
      <c r="V13" s="54" t="n">
        <f aca="false">V12</f>
        <v>0</v>
      </c>
      <c r="W13" s="54" t="n">
        <f aca="false">W12</f>
        <v>0</v>
      </c>
      <c r="X13" s="54" t="n">
        <f aca="false">X12</f>
        <v>0</v>
      </c>
      <c r="Y13" s="54" t="n">
        <f aca="false">Y12</f>
        <v>0</v>
      </c>
      <c r="Z13" s="54" t="n">
        <f aca="false">Z12</f>
        <v>0</v>
      </c>
      <c r="AA13" s="54" t="n">
        <f aca="false">AA12</f>
        <v>0</v>
      </c>
      <c r="AB13" s="54" t="n">
        <f aca="false">AB12</f>
        <v>0</v>
      </c>
      <c r="AC13" s="54" t="n">
        <f aca="false">AC12</f>
        <v>0</v>
      </c>
      <c r="AD13" s="54" t="n">
        <f aca="false">AD12</f>
        <v>0</v>
      </c>
      <c r="AE13" s="54" t="n">
        <f aca="false">AE12</f>
        <v>0</v>
      </c>
      <c r="AF13" s="54" t="n">
        <f aca="false">AF12</f>
        <v>0</v>
      </c>
      <c r="AG13" s="54" t="n">
        <f aca="false">AG12</f>
        <v>0</v>
      </c>
      <c r="AH13" s="54" t="n">
        <f aca="false">AH12</f>
        <v>0</v>
      </c>
      <c r="AI13" s="54" t="n">
        <f aca="false">AI12</f>
        <v>0</v>
      </c>
      <c r="AJ13" s="54" t="n">
        <f aca="false">AJ12</f>
        <v>0</v>
      </c>
      <c r="AK13" s="54" t="n">
        <f aca="false">AK12</f>
        <v>0</v>
      </c>
      <c r="AL13" s="54" t="n">
        <f aca="false">AL12</f>
        <v>0</v>
      </c>
    </row>
    <row r="14" customFormat="false" ht="15" hidden="false" customHeight="true" outlineLevel="0" collapsed="false">
      <c r="A14" s="36" t="s">
        <v>288</v>
      </c>
      <c r="B14" s="36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customFormat="false" ht="15" hidden="false" customHeight="true" outlineLevel="0" collapsed="false">
      <c r="A15" s="6" t="s">
        <v>289</v>
      </c>
      <c r="B15" s="14" t="s">
        <v>58</v>
      </c>
      <c r="C15" s="54" t="n">
        <f aca="false">C7+C10+C13</f>
        <v>14352994</v>
      </c>
      <c r="D15" s="54" t="n">
        <f aca="false">D7+D10+D13</f>
        <v>-241288.692493</v>
      </c>
      <c r="E15" s="54" t="n">
        <f aca="false">E7+E10+E13</f>
        <v>-203178.144684103</v>
      </c>
      <c r="F15" s="54" t="n">
        <f aca="false">F7+F10+F13</f>
        <v>-279429.089646265</v>
      </c>
      <c r="G15" s="54" t="n">
        <f aca="false">G7+G10+G13</f>
        <v>-180325.254874756</v>
      </c>
      <c r="H15" s="54" t="n">
        <f aca="false">H7+H10+H13</f>
        <v>-249729.146159225</v>
      </c>
      <c r="I15" s="54" t="n">
        <f aca="false">I7+I10+I13</f>
        <v>-98882.29550494</v>
      </c>
      <c r="J15" s="54" t="n">
        <f aca="false">J7+J10+J13</f>
        <v>-66523.9515071848</v>
      </c>
      <c r="K15" s="54" t="n">
        <f aca="false">K7+K10+K13</f>
        <v>141984.450777031</v>
      </c>
      <c r="L15" s="54" t="n">
        <f aca="false">L7+L10+L13</f>
        <v>253519.21745597</v>
      </c>
      <c r="M15" s="54" t="n">
        <f aca="false">M7+M10+M13</f>
        <v>550239.342251284</v>
      </c>
      <c r="N15" s="54" t="n">
        <f aca="false">N7+N10+N13</f>
        <v>625354.6281011</v>
      </c>
      <c r="O15" s="54" t="n">
        <f aca="false">O7+O10+O13</f>
        <v>835122.0062858</v>
      </c>
      <c r="P15" s="54" t="n">
        <f aca="false">P7+P10+P13</f>
        <v>957011.837812612</v>
      </c>
      <c r="Q15" s="54" t="n">
        <f aca="false">Q7+Q10+Q13</f>
        <v>1237158.33888962</v>
      </c>
      <c r="R15" s="54" t="n">
        <f aca="false">R7+R10+R13</f>
        <v>1375560.57871535</v>
      </c>
      <c r="S15" s="54" t="n">
        <f aca="false">S7+S10+S13</f>
        <v>1653677.15865808</v>
      </c>
      <c r="T15" s="54" t="n">
        <f aca="false">T7+T10+T13</f>
        <v>1869929.22558878</v>
      </c>
      <c r="U15" s="54" t="n">
        <f aca="false">U7+U10+U13</f>
        <v>2094030.17591174</v>
      </c>
      <c r="V15" s="54" t="n">
        <f aca="false">V7+V10+V13</f>
        <v>2241179.34874089</v>
      </c>
      <c r="W15" s="54" t="n">
        <f aca="false">W7+W10+W13</f>
        <v>2524102.11984683</v>
      </c>
      <c r="X15" s="54" t="n">
        <f aca="false">X7+X10+X13</f>
        <v>2752582.00418713</v>
      </c>
      <c r="Y15" s="54" t="n">
        <f aca="false">Y7+Y10+Y13</f>
        <v>2987025.1262978</v>
      </c>
      <c r="Z15" s="54" t="n">
        <f aca="false">Z7+Z10+Z13</f>
        <v>3103288.79404797</v>
      </c>
      <c r="AA15" s="54" t="n">
        <f aca="false">AA7+AA10+AA13</f>
        <v>3383541.84283252</v>
      </c>
      <c r="AB15" s="54" t="n">
        <f aca="false">AB7+AB10+AB13</f>
        <v>3624981.86256022</v>
      </c>
      <c r="AC15" s="54" t="n">
        <f aca="false">AC7+AC10+AC13</f>
        <v>3880183.42048091</v>
      </c>
      <c r="AD15" s="54" t="n">
        <f aca="false">AD7+AD10+AD13</f>
        <v>4049989.23719963</v>
      </c>
      <c r="AE15" s="54" t="n">
        <f aca="false">AE7+AE10+AE13</f>
        <v>4374322.92297502</v>
      </c>
      <c r="AF15" s="54" t="n">
        <f aca="false">AF7+AF10+AF13</f>
        <v>4643612.38869141</v>
      </c>
      <c r="AG15" s="54" t="n">
        <f aca="false">AG7+AG10+AG13</f>
        <v>4929561.10866308</v>
      </c>
      <c r="AH15" s="54" t="n">
        <f aca="false">AH7+AH10+AH13</f>
        <v>5140456.71262922</v>
      </c>
      <c r="AI15" s="54" t="n">
        <f aca="false">AI7+AI10+AI13</f>
        <v>5500525.33999828</v>
      </c>
      <c r="AJ15" s="54" t="n">
        <f aca="false">AJ7+AJ10+AJ13</f>
        <v>5813497.32144135</v>
      </c>
      <c r="AK15" s="54" t="n">
        <f aca="false">AK7+AK10+AK13</f>
        <v>6140240.04049267</v>
      </c>
      <c r="AL15" s="54" t="n">
        <f aca="false">AL7+AL10+AL13</f>
        <v>6468630.2396468</v>
      </c>
    </row>
    <row r="16" customFormat="false" ht="15" hidden="false" customHeight="true" outlineLevel="0" collapsed="false">
      <c r="A16" s="6" t="s">
        <v>290</v>
      </c>
      <c r="B16" s="14" t="s">
        <v>58</v>
      </c>
      <c r="C16" s="43" t="n">
        <v>0</v>
      </c>
      <c r="D16" s="43" t="n">
        <f aca="false">C17</f>
        <v>14352994</v>
      </c>
      <c r="E16" s="43" t="n">
        <f aca="false">D17</f>
        <v>14111705.307507</v>
      </c>
      <c r="F16" s="43" t="n">
        <f aca="false">E17</f>
        <v>13908527.1628229</v>
      </c>
      <c r="G16" s="43" t="n">
        <f aca="false">F17</f>
        <v>13629098.0731766</v>
      </c>
      <c r="H16" s="43" t="n">
        <f aca="false">G17</f>
        <v>13448772.8183019</v>
      </c>
      <c r="I16" s="43" t="n">
        <f aca="false">H17</f>
        <v>13199043.6721427</v>
      </c>
      <c r="J16" s="43" t="n">
        <f aca="false">I17</f>
        <v>13100161.3766377</v>
      </c>
      <c r="K16" s="43" t="n">
        <f aca="false">J17</f>
        <v>13033637.4251305</v>
      </c>
      <c r="L16" s="43" t="n">
        <f aca="false">K17</f>
        <v>13175621.8759076</v>
      </c>
      <c r="M16" s="43" t="n">
        <f aca="false">L17</f>
        <v>13429141.0933635</v>
      </c>
      <c r="N16" s="43" t="n">
        <f aca="false">M17</f>
        <v>13979380.4356148</v>
      </c>
      <c r="O16" s="43" t="n">
        <f aca="false">N17</f>
        <v>14604735.0637159</v>
      </c>
      <c r="P16" s="43" t="n">
        <f aca="false">O17</f>
        <v>15439857.0700017</v>
      </c>
      <c r="Q16" s="43" t="n">
        <f aca="false">P17</f>
        <v>16396868.9078143</v>
      </c>
      <c r="R16" s="43" t="n">
        <f aca="false">Q17</f>
        <v>17634027.246704</v>
      </c>
      <c r="S16" s="43" t="n">
        <f aca="false">R17</f>
        <v>19009587.8254193</v>
      </c>
      <c r="T16" s="43" t="n">
        <f aca="false">S17</f>
        <v>20663264.9840774</v>
      </c>
      <c r="U16" s="43" t="n">
        <f aca="false">T17</f>
        <v>22533194.2096662</v>
      </c>
      <c r="V16" s="43" t="n">
        <f aca="false">U17</f>
        <v>24627224.3855779</v>
      </c>
      <c r="W16" s="43" t="n">
        <f aca="false">V17</f>
        <v>26868403.7343188</v>
      </c>
      <c r="X16" s="43" t="n">
        <f aca="false">W17</f>
        <v>29392505.8541656</v>
      </c>
      <c r="Y16" s="43" t="n">
        <f aca="false">X17</f>
        <v>32145087.8583528</v>
      </c>
      <c r="Z16" s="43" t="n">
        <f aca="false">Y17</f>
        <v>35132112.9846506</v>
      </c>
      <c r="AA16" s="43" t="n">
        <f aca="false">Z17</f>
        <v>38235401.7786985</v>
      </c>
      <c r="AB16" s="43" t="n">
        <f aca="false">AA17</f>
        <v>41618943.621531</v>
      </c>
      <c r="AC16" s="43" t="n">
        <f aca="false">AB17</f>
        <v>45243925.4840913</v>
      </c>
      <c r="AD16" s="43" t="n">
        <f aca="false">AC17</f>
        <v>49124108.9045722</v>
      </c>
      <c r="AE16" s="43" t="n">
        <f aca="false">AD17</f>
        <v>53174098.1417718</v>
      </c>
      <c r="AF16" s="43" t="n">
        <f aca="false">AE17</f>
        <v>57548421.0647468</v>
      </c>
      <c r="AG16" s="43" t="n">
        <f aca="false">AF17</f>
        <v>62192033.4534382</v>
      </c>
      <c r="AH16" s="43" t="n">
        <f aca="false">AG17</f>
        <v>67121594.5621013</v>
      </c>
      <c r="AI16" s="43" t="n">
        <f aca="false">AH17</f>
        <v>72262051.2747306</v>
      </c>
      <c r="AJ16" s="43" t="n">
        <f aca="false">AI17</f>
        <v>77762576.6147288</v>
      </c>
      <c r="AK16" s="43" t="n">
        <f aca="false">AJ17</f>
        <v>83576073.9361702</v>
      </c>
      <c r="AL16" s="43" t="n">
        <f aca="false">AK17</f>
        <v>89716313.9766628</v>
      </c>
    </row>
    <row r="17" customFormat="false" ht="15" hidden="false" customHeight="true" outlineLevel="0" collapsed="false">
      <c r="A17" s="6" t="s">
        <v>291</v>
      </c>
      <c r="B17" s="14" t="s">
        <v>58</v>
      </c>
      <c r="C17" s="53" t="n">
        <f aca="false">C16+C15</f>
        <v>14352994</v>
      </c>
      <c r="D17" s="53" t="n">
        <f aca="false">D16+D15</f>
        <v>14111705.307507</v>
      </c>
      <c r="E17" s="53" t="n">
        <f aca="false">E16+E15</f>
        <v>13908527.1628229</v>
      </c>
      <c r="F17" s="53" t="n">
        <f aca="false">F16+F15</f>
        <v>13629098.0731766</v>
      </c>
      <c r="G17" s="53" t="n">
        <f aca="false">G16+G15</f>
        <v>13448772.8183019</v>
      </c>
      <c r="H17" s="53" t="n">
        <f aca="false">H16+H15</f>
        <v>13199043.6721427</v>
      </c>
      <c r="I17" s="53" t="n">
        <f aca="false">I16+I15</f>
        <v>13100161.3766377</v>
      </c>
      <c r="J17" s="53" t="n">
        <f aca="false">J16+J15</f>
        <v>13033637.4251305</v>
      </c>
      <c r="K17" s="53" t="n">
        <f aca="false">K16+K15</f>
        <v>13175621.8759076</v>
      </c>
      <c r="L17" s="53" t="n">
        <f aca="false">L16+L15</f>
        <v>13429141.0933635</v>
      </c>
      <c r="M17" s="53" t="n">
        <f aca="false">M16+M15</f>
        <v>13979380.4356148</v>
      </c>
      <c r="N17" s="53" t="n">
        <f aca="false">N16+N15</f>
        <v>14604735.0637159</v>
      </c>
      <c r="O17" s="53" t="n">
        <f aca="false">O16+O15</f>
        <v>15439857.0700017</v>
      </c>
      <c r="P17" s="53" t="n">
        <f aca="false">P16+P15</f>
        <v>16396868.9078143</v>
      </c>
      <c r="Q17" s="53" t="n">
        <f aca="false">Q16+Q15</f>
        <v>17634027.246704</v>
      </c>
      <c r="R17" s="53" t="n">
        <f aca="false">R16+R15</f>
        <v>19009587.8254193</v>
      </c>
      <c r="S17" s="53" t="n">
        <f aca="false">S16+S15</f>
        <v>20663264.9840774</v>
      </c>
      <c r="T17" s="53" t="n">
        <f aca="false">T16+T15</f>
        <v>22533194.2096662</v>
      </c>
      <c r="U17" s="53" t="n">
        <f aca="false">U16+U15</f>
        <v>24627224.3855779</v>
      </c>
      <c r="V17" s="53" t="n">
        <f aca="false">V16+V15</f>
        <v>26868403.7343188</v>
      </c>
      <c r="W17" s="53" t="n">
        <f aca="false">W16+W15</f>
        <v>29392505.8541656</v>
      </c>
      <c r="X17" s="53" t="n">
        <f aca="false">X16+X15</f>
        <v>32145087.8583528</v>
      </c>
      <c r="Y17" s="53" t="n">
        <f aca="false">Y16+Y15</f>
        <v>35132112.9846506</v>
      </c>
      <c r="Z17" s="53" t="n">
        <f aca="false">Z16+Z15</f>
        <v>38235401.7786985</v>
      </c>
      <c r="AA17" s="53" t="n">
        <f aca="false">AA16+AA15</f>
        <v>41618943.621531</v>
      </c>
      <c r="AB17" s="53" t="n">
        <f aca="false">AB16+AB15</f>
        <v>45243925.4840913</v>
      </c>
      <c r="AC17" s="53" t="n">
        <f aca="false">AC16+AC15</f>
        <v>49124108.9045722</v>
      </c>
      <c r="AD17" s="53" t="n">
        <f aca="false">AD16+AD15</f>
        <v>53174098.1417718</v>
      </c>
      <c r="AE17" s="53" t="n">
        <f aca="false">AE16+AE15</f>
        <v>57548421.0647468</v>
      </c>
      <c r="AF17" s="53" t="n">
        <f aca="false">AF16+AF15</f>
        <v>62192033.4534382</v>
      </c>
      <c r="AG17" s="53" t="n">
        <f aca="false">AG16+AG15</f>
        <v>67121594.5621013</v>
      </c>
      <c r="AH17" s="53" t="n">
        <f aca="false">AH16+AH15</f>
        <v>72262051.2747306</v>
      </c>
      <c r="AI17" s="53" t="n">
        <f aca="false">AI16+AI15</f>
        <v>77762576.6147288</v>
      </c>
      <c r="AJ17" s="53" t="n">
        <f aca="false">AJ16+AJ15</f>
        <v>83576073.9361702</v>
      </c>
      <c r="AK17" s="53" t="n">
        <f aca="false">AK16+AK15</f>
        <v>89716313.9766628</v>
      </c>
      <c r="AL17" s="53" t="n">
        <f aca="false">AL16+AL15</f>
        <v>96184944.2163097</v>
      </c>
    </row>
    <row r="18" customFormat="false" ht="15" hidden="false" customHeight="true" outlineLevel="0" collapsed="false">
      <c r="A18" s="6" t="s">
        <v>292</v>
      </c>
      <c r="B18" s="14" t="s">
        <v>58</v>
      </c>
      <c r="C18" s="43" t="n">
        <f aca="false">-(C7+C10)</f>
        <v>647006</v>
      </c>
      <c r="D18" s="43" t="n">
        <f aca="false">-(D7+D10)</f>
        <v>241288.692493</v>
      </c>
      <c r="E18" s="43" t="n">
        <f aca="false">-(E7+E10)</f>
        <v>203178.144684103</v>
      </c>
      <c r="F18" s="43" t="n">
        <f aca="false">-(F7+F10)</f>
        <v>279429.089646265</v>
      </c>
      <c r="G18" s="43" t="n">
        <f aca="false">-(G7+G10)</f>
        <v>180325.254874756</v>
      </c>
      <c r="H18" s="43" t="n">
        <f aca="false">-(H7+H10)</f>
        <v>249729.146159225</v>
      </c>
      <c r="I18" s="43" t="n">
        <f aca="false">-(I7+I10)</f>
        <v>98882.29550494</v>
      </c>
      <c r="J18" s="43" t="n">
        <f aca="false">-(J7+J10)</f>
        <v>66523.9515071848</v>
      </c>
      <c r="K18" s="43" t="n">
        <f aca="false">-(K7+K10)</f>
        <v>-141984.450777031</v>
      </c>
      <c r="L18" s="43" t="n">
        <f aca="false">-(L7+L10)</f>
        <v>-253519.21745597</v>
      </c>
      <c r="M18" s="43" t="n">
        <f aca="false">-(M7+M10)</f>
        <v>-550239.342251284</v>
      </c>
      <c r="N18" s="43" t="n">
        <f aca="false">-(N7+N10)</f>
        <v>-625354.6281011</v>
      </c>
      <c r="O18" s="43" t="n">
        <f aca="false">-(O7+O10)</f>
        <v>-835122.0062858</v>
      </c>
      <c r="P18" s="43" t="n">
        <f aca="false">-(P7+P10)</f>
        <v>-957011.837812612</v>
      </c>
      <c r="Q18" s="43" t="n">
        <f aca="false">-(Q7+Q10)</f>
        <v>-1237158.33888962</v>
      </c>
      <c r="R18" s="43" t="n">
        <f aca="false">-(R7+R10)</f>
        <v>-1375560.57871535</v>
      </c>
      <c r="S18" s="43" t="n">
        <f aca="false">-(S7+S10)</f>
        <v>-1653677.15865808</v>
      </c>
      <c r="T18" s="43" t="n">
        <f aca="false">-(T7+T10)</f>
        <v>-1869929.22558878</v>
      </c>
      <c r="U18" s="43" t="n">
        <f aca="false">-(U7+U10)</f>
        <v>-2094030.17591174</v>
      </c>
      <c r="V18" s="43" t="n">
        <f aca="false">-(V7+V10)</f>
        <v>-2241179.34874089</v>
      </c>
      <c r="W18" s="43" t="n">
        <f aca="false">-(W7+W10)</f>
        <v>-2524102.11984683</v>
      </c>
      <c r="X18" s="43" t="n">
        <f aca="false">-(X7+X10)</f>
        <v>-2752582.00418713</v>
      </c>
      <c r="Y18" s="43" t="n">
        <f aca="false">-(Y7+Y10)</f>
        <v>-2987025.1262978</v>
      </c>
      <c r="Z18" s="43" t="n">
        <f aca="false">-(Z7+Z10)</f>
        <v>-3103288.79404797</v>
      </c>
      <c r="AA18" s="43" t="n">
        <f aca="false">-(AA7+AA10)</f>
        <v>-3383541.84283252</v>
      </c>
      <c r="AB18" s="43" t="n">
        <f aca="false">-(AB7+AB10)</f>
        <v>-3624981.86256022</v>
      </c>
      <c r="AC18" s="43" t="n">
        <f aca="false">-(AC7+AC10)</f>
        <v>-3880183.42048091</v>
      </c>
      <c r="AD18" s="43" t="n">
        <f aca="false">-(AD7+AD10)</f>
        <v>-4049989.23719963</v>
      </c>
      <c r="AE18" s="43" t="n">
        <f aca="false">-(AE7+AE10)</f>
        <v>-4374322.92297502</v>
      </c>
      <c r="AF18" s="43" t="n">
        <f aca="false">-(AF7+AF10)</f>
        <v>-4643612.38869141</v>
      </c>
      <c r="AG18" s="43" t="n">
        <f aca="false">-(AG7+AG10)</f>
        <v>-4929561.10866308</v>
      </c>
      <c r="AH18" s="43" t="n">
        <f aca="false">-(AH7+AH10)</f>
        <v>-5140456.71262922</v>
      </c>
      <c r="AI18" s="43" t="n">
        <f aca="false">-(AI7+AI10)</f>
        <v>-5500525.33999828</v>
      </c>
      <c r="AJ18" s="43" t="n">
        <f aca="false">-(AJ7+AJ10)</f>
        <v>-5813497.32144135</v>
      </c>
      <c r="AK18" s="43" t="n">
        <f aca="false">-(AK7+AK10)</f>
        <v>-6140240.04049267</v>
      </c>
      <c r="AL18" s="43" t="n">
        <f aca="false">-(AL7+AL10)</f>
        <v>-6468630.2396468</v>
      </c>
    </row>
    <row r="19" customFormat="false" ht="15" hidden="false" customHeight="true" outlineLevel="0" collapsed="false">
      <c r="A19" s="6" t="s">
        <v>293</v>
      </c>
      <c r="B19" s="14" t="s">
        <v>55</v>
      </c>
      <c r="C19" s="57" t="n">
        <f aca="false">IF(C18&lt;=0,"Cash Flow Positive",C17/C18)</f>
        <v>22.1837108156648</v>
      </c>
      <c r="D19" s="57" t="n">
        <f aca="false">IF(D18&lt;=0,"Cash Flow Positive",D17/D18)</f>
        <v>58.4847352841302</v>
      </c>
      <c r="E19" s="57" t="n">
        <f aca="false">IF(E18&lt;=0,"Cash Flow Positive",E17/E18)</f>
        <v>68.4548389023218</v>
      </c>
      <c r="F19" s="57" t="n">
        <f aca="false">IF(F18&lt;=0,"Cash Flow Positive",F17/F18)</f>
        <v>48.7748003990208</v>
      </c>
      <c r="G19" s="57" t="n">
        <f aca="false">IF(G18&lt;=0,"Cash Flow Positive",G17/G18)</f>
        <v>74.5806394542055</v>
      </c>
      <c r="H19" s="57" t="n">
        <f aca="false">IF(H18&lt;=0,"Cash Flow Positive",H17/H18)</f>
        <v>52.853436914116</v>
      </c>
      <c r="I19" s="57" t="n">
        <f aca="false">IF(I18&lt;=0,"Cash Flow Positive",I17/I18)</f>
        <v>132.482375229479</v>
      </c>
      <c r="J19" s="57" t="n">
        <f aca="false">IF(J18&lt;=0,"Cash Flow Positive",J17/J18)</f>
        <v>195.923981210329</v>
      </c>
      <c r="K19" s="57" t="str">
        <f aca="false">IF(K18&lt;=0,"Cash Flow Positive",K17/K18)</f>
        <v>Cash Flow Positive</v>
      </c>
      <c r="L19" s="57" t="str">
        <f aca="false">IF(L18&lt;=0,"Cash Flow Positive",L17/L18)</f>
        <v>Cash Flow Positive</v>
      </c>
      <c r="M19" s="57" t="str">
        <f aca="false">IF(M18&lt;=0,"Cash Flow Positive",M17/M18)</f>
        <v>Cash Flow Positive</v>
      </c>
      <c r="N19" s="57" t="str">
        <f aca="false">IF(N18&lt;=0,"Cash Flow Positive",N17/N18)</f>
        <v>Cash Flow Positive</v>
      </c>
      <c r="O19" s="57" t="str">
        <f aca="false">IF(O18&lt;=0,"Cash Flow Positive",O17/O18)</f>
        <v>Cash Flow Positive</v>
      </c>
      <c r="P19" s="57" t="str">
        <f aca="false">IF(P18&lt;=0,"Cash Flow Positive",P17/P18)</f>
        <v>Cash Flow Positive</v>
      </c>
      <c r="Q19" s="57" t="str">
        <f aca="false">IF(Q18&lt;=0,"Cash Flow Positive",Q17/Q18)</f>
        <v>Cash Flow Positive</v>
      </c>
      <c r="R19" s="57" t="str">
        <f aca="false">IF(R18&lt;=0,"Cash Flow Positive",R17/R18)</f>
        <v>Cash Flow Positive</v>
      </c>
      <c r="S19" s="57" t="str">
        <f aca="false">IF(S18&lt;=0,"Cash Flow Positive",S17/S18)</f>
        <v>Cash Flow Positive</v>
      </c>
      <c r="T19" s="57" t="str">
        <f aca="false">IF(T18&lt;=0,"Cash Flow Positive",T17/T18)</f>
        <v>Cash Flow Positive</v>
      </c>
      <c r="U19" s="57" t="str">
        <f aca="false">IF(U18&lt;=0,"Cash Flow Positive",U17/U18)</f>
        <v>Cash Flow Positive</v>
      </c>
      <c r="V19" s="57" t="str">
        <f aca="false">IF(V18&lt;=0,"Cash Flow Positive",V17/V18)</f>
        <v>Cash Flow Positive</v>
      </c>
      <c r="W19" s="57" t="str">
        <f aca="false">IF(W18&lt;=0,"Cash Flow Positive",W17/W18)</f>
        <v>Cash Flow Positive</v>
      </c>
      <c r="X19" s="57" t="str">
        <f aca="false">IF(X18&lt;=0,"Cash Flow Positive",X17/X18)</f>
        <v>Cash Flow Positive</v>
      </c>
      <c r="Y19" s="57" t="str">
        <f aca="false">IF(Y18&lt;=0,"Cash Flow Positive",Y17/Y18)</f>
        <v>Cash Flow Positive</v>
      </c>
      <c r="Z19" s="57" t="str">
        <f aca="false">IF(Z18&lt;=0,"Cash Flow Positive",Z17/Z18)</f>
        <v>Cash Flow Positive</v>
      </c>
      <c r="AA19" s="57" t="str">
        <f aca="false">IF(AA18&lt;=0,"Cash Flow Positive",AA17/AA18)</f>
        <v>Cash Flow Positive</v>
      </c>
      <c r="AB19" s="57" t="str">
        <f aca="false">IF(AB18&lt;=0,"Cash Flow Positive",AB17/AB18)</f>
        <v>Cash Flow Positive</v>
      </c>
      <c r="AC19" s="57" t="str">
        <f aca="false">IF(AC18&lt;=0,"Cash Flow Positive",AC17/AC18)</f>
        <v>Cash Flow Positive</v>
      </c>
      <c r="AD19" s="57" t="str">
        <f aca="false">IF(AD18&lt;=0,"Cash Flow Positive",AD17/AD18)</f>
        <v>Cash Flow Positive</v>
      </c>
      <c r="AE19" s="57" t="str">
        <f aca="false">IF(AE18&lt;=0,"Cash Flow Positive",AE17/AE18)</f>
        <v>Cash Flow Positive</v>
      </c>
      <c r="AF19" s="57" t="str">
        <f aca="false">IF(AF18&lt;=0,"Cash Flow Positive",AF17/AF18)</f>
        <v>Cash Flow Positive</v>
      </c>
      <c r="AG19" s="57" t="str">
        <f aca="false">IF(AG18&lt;=0,"Cash Flow Positive",AG17/AG18)</f>
        <v>Cash Flow Positive</v>
      </c>
      <c r="AH19" s="57" t="str">
        <f aca="false">IF(AH18&lt;=0,"Cash Flow Positive",AH17/AH18)</f>
        <v>Cash Flow Positive</v>
      </c>
      <c r="AI19" s="57" t="str">
        <f aca="false">IF(AI18&lt;=0,"Cash Flow Positive",AI17/AI18)</f>
        <v>Cash Flow Positive</v>
      </c>
      <c r="AJ19" s="57" t="str">
        <f aca="false">IF(AJ18&lt;=0,"Cash Flow Positive",AJ17/AJ18)</f>
        <v>Cash Flow Positive</v>
      </c>
      <c r="AK19" s="57" t="str">
        <f aca="false">IF(AK18&lt;=0,"Cash Flow Positive",AK17/AK18)</f>
        <v>Cash Flow Positive</v>
      </c>
      <c r="AL19" s="57" t="str">
        <f aca="false">IF(AL18&lt;=0,"Cash Flow Positive",AL17/AL18)</f>
        <v>Cash Flow Positive</v>
      </c>
    </row>
  </sheetData>
  <mergeCells count="9">
    <mergeCell ref="A1:AL1"/>
    <mergeCell ref="A4:B4"/>
    <mergeCell ref="C4:AL4"/>
    <mergeCell ref="A8:B8"/>
    <mergeCell ref="C8:AL8"/>
    <mergeCell ref="A11:B11"/>
    <mergeCell ref="C11:AL11"/>
    <mergeCell ref="A14:B14"/>
    <mergeCell ref="C14:AL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91E8C"/>
    <pageSetUpPr fitToPage="false"/>
  </sheetPr>
  <dimension ref="A1:E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2"/>
    <col collapsed="false" customWidth="true" hidden="false" outlineLevel="0" max="2" min="2" style="1" width="10"/>
    <col collapsed="false" customWidth="true" hidden="false" outlineLevel="0" max="5" min="3" style="1" width="18"/>
  </cols>
  <sheetData>
    <row r="1" customFormat="false" ht="27.75" hidden="false" customHeight="true" outlineLevel="0" collapsed="false">
      <c r="A1" s="2" t="s">
        <v>294</v>
      </c>
      <c r="B1" s="2"/>
      <c r="C1" s="2"/>
      <c r="D1" s="2"/>
      <c r="E1" s="2"/>
    </row>
    <row r="3" customFormat="false" ht="15" hidden="false" customHeight="true" outlineLevel="0" collapsed="false">
      <c r="A3" s="33" t="s">
        <v>273</v>
      </c>
      <c r="B3" s="33" t="s">
        <v>148</v>
      </c>
      <c r="C3" s="56" t="s">
        <v>274</v>
      </c>
      <c r="D3" s="56" t="s">
        <v>275</v>
      </c>
      <c r="E3" s="56" t="s">
        <v>276</v>
      </c>
    </row>
    <row r="4" customFormat="false" ht="15" hidden="false" customHeight="true" outlineLevel="0" collapsed="false">
      <c r="A4" s="4" t="s">
        <v>281</v>
      </c>
      <c r="C4" s="54" t="n">
        <f aca="false">SUM('Monthly CFS'!C7:N7)</f>
        <v>194735.063715912</v>
      </c>
      <c r="D4" s="54" t="n">
        <f aca="false">SUM('Monthly CFS'!O7:Z7)</f>
        <v>23850666.7149826</v>
      </c>
      <c r="E4" s="54" t="n">
        <f aca="false">SUM('Monthly CFS'!AA7:AL7)</f>
        <v>58059542.4376111</v>
      </c>
    </row>
    <row r="5" customFormat="false" ht="15" hidden="false" customHeight="true" outlineLevel="0" collapsed="false">
      <c r="A5" s="4" t="s">
        <v>284</v>
      </c>
      <c r="C5" s="54" t="n">
        <f aca="false">SUM('Monthly CFS'!C10:N10)</f>
        <v>-590000</v>
      </c>
      <c r="D5" s="54" t="n">
        <f aca="false">SUM('Monthly CFS'!O10:Z10)</f>
        <v>-220000</v>
      </c>
      <c r="E5" s="54" t="n">
        <f aca="false">SUM('Monthly CFS'!AA10:AL10)</f>
        <v>-110000</v>
      </c>
    </row>
    <row r="6" customFormat="false" ht="15" hidden="false" customHeight="true" outlineLevel="0" collapsed="false">
      <c r="A6" s="4" t="s">
        <v>287</v>
      </c>
      <c r="C6" s="54" t="n">
        <f aca="false">SUM('Monthly CFS'!C13:N13)</f>
        <v>15000000</v>
      </c>
      <c r="D6" s="54" t="n">
        <f aca="false">SUM('Monthly CFS'!O13:Z13)</f>
        <v>0</v>
      </c>
      <c r="E6" s="54" t="n">
        <f aca="false">SUM('Monthly CFS'!AA13:AL13)</f>
        <v>0</v>
      </c>
    </row>
    <row r="7" customFormat="false" ht="15" hidden="false" customHeight="true" outlineLevel="0" collapsed="false">
      <c r="A7" s="4" t="s">
        <v>289</v>
      </c>
      <c r="C7" s="54" t="n">
        <f aca="false">SUM('Monthly CFS'!C15:N15)</f>
        <v>14604735.0637159</v>
      </c>
      <c r="D7" s="54" t="n">
        <f aca="false">SUM('Monthly CFS'!O15:Z15)</f>
        <v>23630666.7149826</v>
      </c>
      <c r="E7" s="54" t="n">
        <f aca="false">SUM('Monthly CFS'!AA15:AL15)</f>
        <v>57949542.4376111</v>
      </c>
    </row>
    <row r="8" customFormat="false" ht="15" hidden="false" customHeight="true" outlineLevel="0" collapsed="false">
      <c r="A8" s="6" t="s">
        <v>290</v>
      </c>
      <c r="C8" s="38" t="n">
        <v>0</v>
      </c>
      <c r="D8" s="38" t="n">
        <f aca="false">C9</f>
        <v>14604735.0637159</v>
      </c>
      <c r="E8" s="38" t="n">
        <f aca="false">D9</f>
        <v>38235401.7786985</v>
      </c>
    </row>
    <row r="9" customFormat="false" ht="15" hidden="false" customHeight="true" outlineLevel="0" collapsed="false">
      <c r="A9" s="4" t="s">
        <v>291</v>
      </c>
      <c r="C9" s="42" t="n">
        <f aca="false">C8+C7</f>
        <v>14604735.0637159</v>
      </c>
      <c r="D9" s="42" t="n">
        <f aca="false">D8+D7</f>
        <v>38235401.7786985</v>
      </c>
      <c r="E9" s="42" t="n">
        <f aca="false">E8+E7</f>
        <v>96184944.2163096</v>
      </c>
    </row>
  </sheetData>
  <mergeCells count="1">
    <mergeCell ref="A1:E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91E8C"/>
    <pageSetUpPr fitToPage="false"/>
  </sheetPr>
  <dimension ref="A1:AL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0"/>
    <col collapsed="false" customWidth="true" hidden="false" outlineLevel="0" max="2" min="2" style="1" width="10"/>
    <col collapsed="false" customWidth="true" hidden="false" outlineLevel="0" max="38" min="3" style="1" width="10.51"/>
  </cols>
  <sheetData>
    <row r="1" customFormat="false" ht="27.75" hidden="false" customHeight="true" outlineLevel="0" collapsed="false">
      <c r="A1" s="2" t="s">
        <v>295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3" customFormat="false" ht="15" hidden="false" customHeight="true" outlineLevel="0" collapsed="false">
      <c r="A3" s="33" t="s">
        <v>147</v>
      </c>
      <c r="B3" s="33" t="s">
        <v>148</v>
      </c>
      <c r="C3" s="34" t="n">
        <v>1</v>
      </c>
      <c r="D3" s="34" t="n">
        <v>2</v>
      </c>
      <c r="E3" s="34" t="n">
        <v>3</v>
      </c>
      <c r="F3" s="34" t="n">
        <v>4</v>
      </c>
      <c r="G3" s="34" t="n">
        <v>5</v>
      </c>
      <c r="H3" s="34" t="n">
        <v>6</v>
      </c>
      <c r="I3" s="34" t="n">
        <v>7</v>
      </c>
      <c r="J3" s="34" t="n">
        <v>8</v>
      </c>
      <c r="K3" s="34" t="n">
        <v>9</v>
      </c>
      <c r="L3" s="34" t="n">
        <v>10</v>
      </c>
      <c r="M3" s="34" t="n">
        <v>11</v>
      </c>
      <c r="N3" s="34" t="n">
        <v>12</v>
      </c>
      <c r="O3" s="34" t="n">
        <v>13</v>
      </c>
      <c r="P3" s="34" t="n">
        <v>14</v>
      </c>
      <c r="Q3" s="34" t="n">
        <v>15</v>
      </c>
      <c r="R3" s="34" t="n">
        <v>16</v>
      </c>
      <c r="S3" s="34" t="n">
        <v>17</v>
      </c>
      <c r="T3" s="34" t="n">
        <v>18</v>
      </c>
      <c r="U3" s="34" t="n">
        <v>19</v>
      </c>
      <c r="V3" s="34" t="n">
        <v>20</v>
      </c>
      <c r="W3" s="34" t="n">
        <v>21</v>
      </c>
      <c r="X3" s="34" t="n">
        <v>22</v>
      </c>
      <c r="Y3" s="34" t="n">
        <v>23</v>
      </c>
      <c r="Z3" s="34" t="n">
        <v>24</v>
      </c>
      <c r="AA3" s="34" t="n">
        <v>25</v>
      </c>
      <c r="AB3" s="34" t="n">
        <v>26</v>
      </c>
      <c r="AC3" s="34" t="n">
        <v>27</v>
      </c>
      <c r="AD3" s="34" t="n">
        <v>28</v>
      </c>
      <c r="AE3" s="34" t="n">
        <v>29</v>
      </c>
      <c r="AF3" s="34" t="n">
        <v>30</v>
      </c>
      <c r="AG3" s="34" t="n">
        <v>31</v>
      </c>
      <c r="AH3" s="34" t="n">
        <v>32</v>
      </c>
      <c r="AI3" s="34" t="n">
        <v>33</v>
      </c>
      <c r="AJ3" s="34" t="n">
        <v>34</v>
      </c>
      <c r="AK3" s="34" t="n">
        <v>35</v>
      </c>
      <c r="AL3" s="34" t="n">
        <v>36</v>
      </c>
    </row>
    <row r="4" customFormat="false" ht="15" hidden="false" customHeight="true" outlineLevel="0" collapsed="false">
      <c r="A4" s="36" t="s">
        <v>296</v>
      </c>
      <c r="B4" s="36"/>
      <c r="C4" s="52" t="s">
        <v>150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</row>
    <row r="5" customFormat="false" ht="15" hidden="false" customHeight="true" outlineLevel="0" collapsed="false">
      <c r="A5" s="6" t="s">
        <v>297</v>
      </c>
      <c r="B5" s="14" t="s">
        <v>58</v>
      </c>
      <c r="C5" s="43" t="n">
        <f aca="false">'Monthly CFS'!C17</f>
        <v>14352994</v>
      </c>
      <c r="D5" s="43" t="n">
        <f aca="false">'Monthly CFS'!D17</f>
        <v>14111705.307507</v>
      </c>
      <c r="E5" s="43" t="n">
        <f aca="false">'Monthly CFS'!E17</f>
        <v>13908527.1628229</v>
      </c>
      <c r="F5" s="43" t="n">
        <f aca="false">'Monthly CFS'!F17</f>
        <v>13629098.0731766</v>
      </c>
      <c r="G5" s="43" t="n">
        <f aca="false">'Monthly CFS'!G17</f>
        <v>13448772.8183019</v>
      </c>
      <c r="H5" s="43" t="n">
        <f aca="false">'Monthly CFS'!H17</f>
        <v>13199043.6721427</v>
      </c>
      <c r="I5" s="43" t="n">
        <f aca="false">'Monthly CFS'!I17</f>
        <v>13100161.3766377</v>
      </c>
      <c r="J5" s="43" t="n">
        <f aca="false">'Monthly CFS'!J17</f>
        <v>13033637.4251305</v>
      </c>
      <c r="K5" s="43" t="n">
        <f aca="false">'Monthly CFS'!K17</f>
        <v>13175621.8759076</v>
      </c>
      <c r="L5" s="43" t="n">
        <f aca="false">'Monthly CFS'!L17</f>
        <v>13429141.0933635</v>
      </c>
      <c r="M5" s="43" t="n">
        <f aca="false">'Monthly CFS'!M17</f>
        <v>13979380.4356148</v>
      </c>
      <c r="N5" s="43" t="n">
        <f aca="false">'Monthly CFS'!N17</f>
        <v>14604735.0637159</v>
      </c>
      <c r="O5" s="43" t="n">
        <f aca="false">'Monthly CFS'!O17</f>
        <v>15439857.0700017</v>
      </c>
      <c r="P5" s="43" t="n">
        <f aca="false">'Monthly CFS'!P17</f>
        <v>16396868.9078143</v>
      </c>
      <c r="Q5" s="43" t="n">
        <f aca="false">'Monthly CFS'!Q17</f>
        <v>17634027.246704</v>
      </c>
      <c r="R5" s="43" t="n">
        <f aca="false">'Monthly CFS'!R17</f>
        <v>19009587.8254193</v>
      </c>
      <c r="S5" s="43" t="n">
        <f aca="false">'Monthly CFS'!S17</f>
        <v>20663264.9840774</v>
      </c>
      <c r="T5" s="43" t="n">
        <f aca="false">'Monthly CFS'!T17</f>
        <v>22533194.2096662</v>
      </c>
      <c r="U5" s="43" t="n">
        <f aca="false">'Monthly CFS'!U17</f>
        <v>24627224.3855779</v>
      </c>
      <c r="V5" s="43" t="n">
        <f aca="false">'Monthly CFS'!V17</f>
        <v>26868403.7343188</v>
      </c>
      <c r="W5" s="43" t="n">
        <f aca="false">'Monthly CFS'!W17</f>
        <v>29392505.8541656</v>
      </c>
      <c r="X5" s="43" t="n">
        <f aca="false">'Monthly CFS'!X17</f>
        <v>32145087.8583528</v>
      </c>
      <c r="Y5" s="43" t="n">
        <f aca="false">'Monthly CFS'!Y17</f>
        <v>35132112.9846506</v>
      </c>
      <c r="Z5" s="43" t="n">
        <f aca="false">'Monthly CFS'!Z17</f>
        <v>38235401.7786985</v>
      </c>
      <c r="AA5" s="43" t="n">
        <f aca="false">'Monthly CFS'!AA17</f>
        <v>41618943.621531</v>
      </c>
      <c r="AB5" s="43" t="n">
        <f aca="false">'Monthly CFS'!AB17</f>
        <v>45243925.4840913</v>
      </c>
      <c r="AC5" s="43" t="n">
        <f aca="false">'Monthly CFS'!AC17</f>
        <v>49124108.9045722</v>
      </c>
      <c r="AD5" s="43" t="n">
        <f aca="false">'Monthly CFS'!AD17</f>
        <v>53174098.1417718</v>
      </c>
      <c r="AE5" s="43" t="n">
        <f aca="false">'Monthly CFS'!AE17</f>
        <v>57548421.0647468</v>
      </c>
      <c r="AF5" s="43" t="n">
        <f aca="false">'Monthly CFS'!AF17</f>
        <v>62192033.4534382</v>
      </c>
      <c r="AG5" s="43" t="n">
        <f aca="false">'Monthly CFS'!AG17</f>
        <v>67121594.5621013</v>
      </c>
      <c r="AH5" s="43" t="n">
        <f aca="false">'Monthly CFS'!AH17</f>
        <v>72262051.2747306</v>
      </c>
      <c r="AI5" s="43" t="n">
        <f aca="false">'Monthly CFS'!AI17</f>
        <v>77762576.6147288</v>
      </c>
      <c r="AJ5" s="43" t="n">
        <f aca="false">'Monthly CFS'!AJ17</f>
        <v>83576073.9361702</v>
      </c>
      <c r="AK5" s="43" t="n">
        <f aca="false">'Monthly CFS'!AK17</f>
        <v>89716313.9766628</v>
      </c>
      <c r="AL5" s="43" t="n">
        <f aca="false">'Monthly CFS'!AL17</f>
        <v>96184944.2163097</v>
      </c>
    </row>
    <row r="6" customFormat="false" ht="15" hidden="false" customHeight="true" outlineLevel="0" collapsed="false">
      <c r="A6" s="6" t="s">
        <v>298</v>
      </c>
      <c r="B6" s="14" t="s">
        <v>58</v>
      </c>
      <c r="C6" s="43" t="n">
        <f aca="false">'Fixed Asset Schedules'!C16</f>
        <v>359722.222222222</v>
      </c>
      <c r="D6" s="43" t="n">
        <f aca="false">'Fixed Asset Schedules'!D16</f>
        <v>349444.444444444</v>
      </c>
      <c r="E6" s="43" t="n">
        <f aca="false">'Fixed Asset Schedules'!E16</f>
        <v>339166.666666667</v>
      </c>
      <c r="F6" s="43" t="n">
        <f aca="false">'Fixed Asset Schedules'!F16</f>
        <v>382361.111111111</v>
      </c>
      <c r="G6" s="43" t="n">
        <f aca="false">'Fixed Asset Schedules'!G16</f>
        <v>370555.555555556</v>
      </c>
      <c r="H6" s="43" t="n">
        <f aca="false">'Fixed Asset Schedules'!H16</f>
        <v>412222.222222222</v>
      </c>
      <c r="I6" s="43" t="n">
        <f aca="false">'Fixed Asset Schedules'!I16</f>
        <v>398888.888888889</v>
      </c>
      <c r="J6" s="43" t="n">
        <f aca="false">'Fixed Asset Schedules'!J16</f>
        <v>439027.777777778</v>
      </c>
      <c r="K6" s="43" t="n">
        <f aca="false">'Fixed Asset Schedules'!K16</f>
        <v>424166.666666667</v>
      </c>
      <c r="L6" s="43" t="n">
        <f aca="false">'Fixed Asset Schedules'!L16</f>
        <v>462777.777777778</v>
      </c>
      <c r="M6" s="43" t="n">
        <f aca="false">'Fixed Asset Schedules'!M16</f>
        <v>446388.888888889</v>
      </c>
      <c r="N6" s="43" t="n">
        <f aca="false">'Fixed Asset Schedules'!N16</f>
        <v>430000</v>
      </c>
      <c r="O6" s="43" t="n">
        <f aca="false">'Fixed Asset Schedules'!O16</f>
        <v>413611.111111111</v>
      </c>
      <c r="P6" s="43" t="n">
        <f aca="false">'Fixed Asset Schedules'!P16</f>
        <v>450694.444444445</v>
      </c>
      <c r="Q6" s="43" t="n">
        <f aca="false">'Fixed Asset Schedules'!Q16</f>
        <v>432777.777777778</v>
      </c>
      <c r="R6" s="43" t="n">
        <f aca="false">'Fixed Asset Schedules'!R16</f>
        <v>468333.333333333</v>
      </c>
      <c r="S6" s="43" t="n">
        <f aca="false">'Fixed Asset Schedules'!S16</f>
        <v>448888.888888889</v>
      </c>
      <c r="T6" s="43" t="n">
        <f aca="false">'Fixed Asset Schedules'!T16</f>
        <v>429444.444444445</v>
      </c>
      <c r="U6" s="43" t="n">
        <f aca="false">'Fixed Asset Schedules'!U16</f>
        <v>410000</v>
      </c>
      <c r="V6" s="43" t="n">
        <f aca="false">'Fixed Asset Schedules'!V16</f>
        <v>444027.777777778</v>
      </c>
      <c r="W6" s="43" t="n">
        <f aca="false">'Fixed Asset Schedules'!W16</f>
        <v>423055.555555556</v>
      </c>
      <c r="X6" s="43" t="n">
        <f aca="false">'Fixed Asset Schedules'!X16</f>
        <v>402083.333333333</v>
      </c>
      <c r="Y6" s="43" t="n">
        <f aca="false">'Fixed Asset Schedules'!Y16</f>
        <v>381111.111111111</v>
      </c>
      <c r="Z6" s="43" t="n">
        <f aca="false">'Fixed Asset Schedules'!Z16</f>
        <v>413611.111111111</v>
      </c>
      <c r="AA6" s="43" t="n">
        <f aca="false">'Fixed Asset Schedules'!AA16</f>
        <v>391111.111111111</v>
      </c>
      <c r="AB6" s="43" t="n">
        <f aca="false">'Fixed Asset Schedules'!AB16</f>
        <v>368611.111111111</v>
      </c>
      <c r="AC6" s="43" t="n">
        <f aca="false">'Fixed Asset Schedules'!AC16</f>
        <v>346111.111111111</v>
      </c>
      <c r="AD6" s="43" t="n">
        <f aca="false">'Fixed Asset Schedules'!AD16</f>
        <v>377083.333333333</v>
      </c>
      <c r="AE6" s="43" t="n">
        <f aca="false">'Fixed Asset Schedules'!AE16</f>
        <v>353055.555555556</v>
      </c>
      <c r="AF6" s="43" t="n">
        <f aca="false">'Fixed Asset Schedules'!AF16</f>
        <v>329027.777777778</v>
      </c>
      <c r="AG6" s="43" t="n">
        <f aca="false">'Fixed Asset Schedules'!AG16</f>
        <v>305000</v>
      </c>
      <c r="AH6" s="43" t="n">
        <f aca="false">'Fixed Asset Schedules'!AH16</f>
        <v>334444.444444445</v>
      </c>
      <c r="AI6" s="43" t="n">
        <f aca="false">'Fixed Asset Schedules'!AI16</f>
        <v>308888.888888889</v>
      </c>
      <c r="AJ6" s="43" t="n">
        <f aca="false">'Fixed Asset Schedules'!AJ16</f>
        <v>283333.333333334</v>
      </c>
      <c r="AK6" s="43" t="n">
        <f aca="false">'Fixed Asset Schedules'!AK16</f>
        <v>257777.777777778</v>
      </c>
      <c r="AL6" s="43" t="n">
        <f aca="false">'Fixed Asset Schedules'!AL16</f>
        <v>232222.222222222</v>
      </c>
    </row>
    <row r="7" customFormat="false" ht="15" hidden="false" customHeight="true" outlineLevel="0" collapsed="false">
      <c r="A7" s="6" t="s">
        <v>299</v>
      </c>
      <c r="B7" s="14" t="s">
        <v>58</v>
      </c>
      <c r="C7" s="42" t="n">
        <f aca="false">C5+C6</f>
        <v>14712716.2222222</v>
      </c>
      <c r="D7" s="42" t="n">
        <f aca="false">D5+D6</f>
        <v>14461149.7519514</v>
      </c>
      <c r="E7" s="42" t="n">
        <f aca="false">E5+E6</f>
        <v>14247693.8294896</v>
      </c>
      <c r="F7" s="42" t="n">
        <f aca="false">F5+F6</f>
        <v>14011459.1842877</v>
      </c>
      <c r="G7" s="42" t="n">
        <f aca="false">G5+G6</f>
        <v>13819328.3738574</v>
      </c>
      <c r="H7" s="42" t="n">
        <f aca="false">H5+H6</f>
        <v>13611265.8943649</v>
      </c>
      <c r="I7" s="42" t="n">
        <f aca="false">I5+I6</f>
        <v>13499050.2655266</v>
      </c>
      <c r="J7" s="42" t="n">
        <f aca="false">J5+J6</f>
        <v>13472665.2029083</v>
      </c>
      <c r="K7" s="42" t="n">
        <f aca="false">K5+K6</f>
        <v>13599788.5425742</v>
      </c>
      <c r="L7" s="42" t="n">
        <f aca="false">L5+L6</f>
        <v>13891918.8711413</v>
      </c>
      <c r="M7" s="42" t="n">
        <f aca="false">M5+M6</f>
        <v>14425769.3245037</v>
      </c>
      <c r="N7" s="42" t="n">
        <f aca="false">N5+N6</f>
        <v>15034735.0637159</v>
      </c>
      <c r="O7" s="42" t="n">
        <f aca="false">O5+O6</f>
        <v>15853468.1811128</v>
      </c>
      <c r="P7" s="42" t="n">
        <f aca="false">P5+P6</f>
        <v>16847563.3522588</v>
      </c>
      <c r="Q7" s="42" t="n">
        <f aca="false">Q5+Q6</f>
        <v>18066805.0244817</v>
      </c>
      <c r="R7" s="42" t="n">
        <f aca="false">R5+R6</f>
        <v>19477921.1587526</v>
      </c>
      <c r="S7" s="42" t="n">
        <f aca="false">S5+S6</f>
        <v>21112153.8729663</v>
      </c>
      <c r="T7" s="42" t="n">
        <f aca="false">T5+T6</f>
        <v>22962638.6541106</v>
      </c>
      <c r="U7" s="42" t="n">
        <f aca="false">U5+U6</f>
        <v>25037224.3855779</v>
      </c>
      <c r="V7" s="42" t="n">
        <f aca="false">V5+V6</f>
        <v>27312431.5120966</v>
      </c>
      <c r="W7" s="42" t="n">
        <f aca="false">W5+W6</f>
        <v>29815561.4097212</v>
      </c>
      <c r="X7" s="42" t="n">
        <f aca="false">X5+X6</f>
        <v>32547171.1916861</v>
      </c>
      <c r="Y7" s="42" t="n">
        <f aca="false">Y5+Y6</f>
        <v>35513224.0957617</v>
      </c>
      <c r="Z7" s="42" t="n">
        <f aca="false">Z5+Z6</f>
        <v>38649012.8898096</v>
      </c>
      <c r="AA7" s="42" t="n">
        <f aca="false">AA5+AA6</f>
        <v>42010054.7326422</v>
      </c>
      <c r="AB7" s="42" t="n">
        <f aca="false">AB5+AB6</f>
        <v>45612536.5952024</v>
      </c>
      <c r="AC7" s="42" t="n">
        <f aca="false">AC5+AC6</f>
        <v>49470220.0156833</v>
      </c>
      <c r="AD7" s="42" t="n">
        <f aca="false">AD5+AD6</f>
        <v>53551181.4751051</v>
      </c>
      <c r="AE7" s="42" t="n">
        <f aca="false">AE5+AE6</f>
        <v>57901476.6203024</v>
      </c>
      <c r="AF7" s="42" t="n">
        <f aca="false">AF5+AF6</f>
        <v>62521061.231216</v>
      </c>
      <c r="AG7" s="42" t="n">
        <f aca="false">AG5+AG6</f>
        <v>67426594.5621013</v>
      </c>
      <c r="AH7" s="42" t="n">
        <f aca="false">AH5+AH6</f>
        <v>72596495.719175</v>
      </c>
      <c r="AI7" s="42" t="n">
        <f aca="false">AI5+AI6</f>
        <v>78071465.5036177</v>
      </c>
      <c r="AJ7" s="42" t="n">
        <f aca="false">AJ5+AJ6</f>
        <v>83859407.2695035</v>
      </c>
      <c r="AK7" s="42" t="n">
        <f aca="false">AK5+AK6</f>
        <v>89974091.7544406</v>
      </c>
      <c r="AL7" s="42" t="n">
        <f aca="false">AL5+AL6</f>
        <v>96417166.4385319</v>
      </c>
    </row>
    <row r="8" customFormat="false" ht="15" hidden="false" customHeight="true" outlineLevel="0" collapsed="false">
      <c r="A8" s="36" t="s">
        <v>300</v>
      </c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</row>
    <row r="9" customFormat="false" ht="15" hidden="false" customHeight="true" outlineLevel="0" collapsed="false">
      <c r="A9" s="6" t="s">
        <v>301</v>
      </c>
      <c r="B9" s="14" t="s">
        <v>58</v>
      </c>
      <c r="C9" s="51" t="n">
        <v>0</v>
      </c>
      <c r="D9" s="51" t="n">
        <v>0</v>
      </c>
      <c r="E9" s="51" t="n">
        <v>0</v>
      </c>
      <c r="F9" s="51" t="n">
        <v>0</v>
      </c>
      <c r="G9" s="51" t="n">
        <v>0</v>
      </c>
      <c r="H9" s="51" t="n">
        <v>0</v>
      </c>
      <c r="I9" s="51" t="n">
        <v>0</v>
      </c>
      <c r="J9" s="51" t="n">
        <v>0</v>
      </c>
      <c r="K9" s="51" t="n">
        <v>0</v>
      </c>
      <c r="L9" s="51" t="n">
        <v>0</v>
      </c>
      <c r="M9" s="51" t="n">
        <v>0</v>
      </c>
      <c r="N9" s="51" t="n">
        <v>0</v>
      </c>
      <c r="O9" s="51" t="n">
        <v>0</v>
      </c>
      <c r="P9" s="51" t="n">
        <v>0</v>
      </c>
      <c r="Q9" s="51" t="n">
        <v>0</v>
      </c>
      <c r="R9" s="51" t="n">
        <v>0</v>
      </c>
      <c r="S9" s="51" t="n">
        <v>0</v>
      </c>
      <c r="T9" s="51" t="n">
        <v>0</v>
      </c>
      <c r="U9" s="51" t="n">
        <v>0</v>
      </c>
      <c r="V9" s="51" t="n">
        <v>0</v>
      </c>
      <c r="W9" s="51" t="n">
        <v>0</v>
      </c>
      <c r="X9" s="51" t="n">
        <v>0</v>
      </c>
      <c r="Y9" s="51" t="n">
        <v>0</v>
      </c>
      <c r="Z9" s="51" t="n">
        <v>0</v>
      </c>
      <c r="AA9" s="51" t="n">
        <v>0</v>
      </c>
      <c r="AB9" s="51" t="n">
        <v>0</v>
      </c>
      <c r="AC9" s="51" t="n">
        <v>0</v>
      </c>
      <c r="AD9" s="51" t="n">
        <v>0</v>
      </c>
      <c r="AE9" s="51" t="n">
        <v>0</v>
      </c>
      <c r="AF9" s="51" t="n">
        <v>0</v>
      </c>
      <c r="AG9" s="51" t="n">
        <v>0</v>
      </c>
      <c r="AH9" s="51" t="n">
        <v>0</v>
      </c>
      <c r="AI9" s="51" t="n">
        <v>0</v>
      </c>
      <c r="AJ9" s="51" t="n">
        <v>0</v>
      </c>
      <c r="AK9" s="51" t="n">
        <v>0</v>
      </c>
      <c r="AL9" s="51" t="n">
        <v>0</v>
      </c>
    </row>
    <row r="10" customFormat="false" ht="15" hidden="false" customHeight="true" outlineLevel="0" collapsed="false">
      <c r="A10" s="36" t="s">
        <v>302</v>
      </c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customFormat="false" ht="15" hidden="false" customHeight="true" outlineLevel="0" collapsed="false">
      <c r="A11" s="6" t="s">
        <v>303</v>
      </c>
      <c r="B11" s="14" t="s">
        <v>58</v>
      </c>
      <c r="C11" s="43" t="n">
        <f aca="false">'Monthly CFS'!C12</f>
        <v>15000000</v>
      </c>
      <c r="D11" s="43" t="n">
        <f aca="false">C11+'Monthly CFS'!D12</f>
        <v>15000000</v>
      </c>
      <c r="E11" s="43" t="n">
        <f aca="false">D11+'Monthly CFS'!E12</f>
        <v>15000000</v>
      </c>
      <c r="F11" s="43" t="n">
        <f aca="false">E11+'Monthly CFS'!F12</f>
        <v>15000000</v>
      </c>
      <c r="G11" s="43" t="n">
        <f aca="false">F11+'Monthly CFS'!G12</f>
        <v>15000000</v>
      </c>
      <c r="H11" s="43" t="n">
        <f aca="false">G11+'Monthly CFS'!H12</f>
        <v>15000000</v>
      </c>
      <c r="I11" s="43" t="n">
        <f aca="false">H11+'Monthly CFS'!I12</f>
        <v>15000000</v>
      </c>
      <c r="J11" s="43" t="n">
        <f aca="false">I11+'Monthly CFS'!J12</f>
        <v>15000000</v>
      </c>
      <c r="K11" s="43" t="n">
        <f aca="false">J11+'Monthly CFS'!K12</f>
        <v>15000000</v>
      </c>
      <c r="L11" s="43" t="n">
        <f aca="false">K11+'Monthly CFS'!L12</f>
        <v>15000000</v>
      </c>
      <c r="M11" s="43" t="n">
        <f aca="false">L11+'Monthly CFS'!M12</f>
        <v>15000000</v>
      </c>
      <c r="N11" s="43" t="n">
        <f aca="false">M11+'Monthly CFS'!N12</f>
        <v>15000000</v>
      </c>
      <c r="O11" s="43" t="n">
        <f aca="false">N11+'Monthly CFS'!O12</f>
        <v>15000000</v>
      </c>
      <c r="P11" s="43" t="n">
        <f aca="false">O11+'Monthly CFS'!P12</f>
        <v>15000000</v>
      </c>
      <c r="Q11" s="43" t="n">
        <f aca="false">P11+'Monthly CFS'!Q12</f>
        <v>15000000</v>
      </c>
      <c r="R11" s="43" t="n">
        <f aca="false">Q11+'Monthly CFS'!R12</f>
        <v>15000000</v>
      </c>
      <c r="S11" s="43" t="n">
        <f aca="false">R11+'Monthly CFS'!S12</f>
        <v>15000000</v>
      </c>
      <c r="T11" s="43" t="n">
        <f aca="false">S11+'Monthly CFS'!T12</f>
        <v>15000000</v>
      </c>
      <c r="U11" s="43" t="n">
        <f aca="false">T11+'Monthly CFS'!U12</f>
        <v>15000000</v>
      </c>
      <c r="V11" s="43" t="n">
        <f aca="false">U11+'Monthly CFS'!V12</f>
        <v>15000000</v>
      </c>
      <c r="W11" s="43" t="n">
        <f aca="false">V11+'Monthly CFS'!W12</f>
        <v>15000000</v>
      </c>
      <c r="X11" s="43" t="n">
        <f aca="false">W11+'Monthly CFS'!X12</f>
        <v>15000000</v>
      </c>
      <c r="Y11" s="43" t="n">
        <f aca="false">X11+'Monthly CFS'!Y12</f>
        <v>15000000</v>
      </c>
      <c r="Z11" s="43" t="n">
        <f aca="false">Y11+'Monthly CFS'!Z12</f>
        <v>15000000</v>
      </c>
      <c r="AA11" s="43" t="n">
        <f aca="false">Z11+'Monthly CFS'!AA12</f>
        <v>15000000</v>
      </c>
      <c r="AB11" s="43" t="n">
        <f aca="false">AA11+'Monthly CFS'!AB12</f>
        <v>15000000</v>
      </c>
      <c r="AC11" s="43" t="n">
        <f aca="false">AB11+'Monthly CFS'!AC12</f>
        <v>15000000</v>
      </c>
      <c r="AD11" s="43" t="n">
        <f aca="false">AC11+'Monthly CFS'!AD12</f>
        <v>15000000</v>
      </c>
      <c r="AE11" s="43" t="n">
        <f aca="false">AD11+'Monthly CFS'!AE12</f>
        <v>15000000</v>
      </c>
      <c r="AF11" s="43" t="n">
        <f aca="false">AE11+'Monthly CFS'!AF12</f>
        <v>15000000</v>
      </c>
      <c r="AG11" s="43" t="n">
        <f aca="false">AF11+'Monthly CFS'!AG12</f>
        <v>15000000</v>
      </c>
      <c r="AH11" s="43" t="n">
        <f aca="false">AG11+'Monthly CFS'!AH12</f>
        <v>15000000</v>
      </c>
      <c r="AI11" s="43" t="n">
        <f aca="false">AH11+'Monthly CFS'!AI12</f>
        <v>15000000</v>
      </c>
      <c r="AJ11" s="43" t="n">
        <f aca="false">AI11+'Monthly CFS'!AJ12</f>
        <v>15000000</v>
      </c>
      <c r="AK11" s="43" t="n">
        <f aca="false">AJ11+'Monthly CFS'!AK12</f>
        <v>15000000</v>
      </c>
      <c r="AL11" s="43" t="n">
        <f aca="false">AK11+'Monthly CFS'!AL12</f>
        <v>15000000</v>
      </c>
    </row>
    <row r="12" customFormat="false" ht="15" hidden="false" customHeight="true" outlineLevel="0" collapsed="false">
      <c r="A12" s="6" t="s">
        <v>304</v>
      </c>
      <c r="B12" s="14" t="s">
        <v>58</v>
      </c>
      <c r="C12" s="43" t="n">
        <f aca="false">'Monthly P&amp;L'!C29</f>
        <v>-287283.777777778</v>
      </c>
      <c r="D12" s="43" t="n">
        <f aca="false">C12+'Monthly P&amp;L'!D29</f>
        <v>-538850.248048556</v>
      </c>
      <c r="E12" s="43" t="n">
        <f aca="false">D12+'Monthly P&amp;L'!E29</f>
        <v>-752306.170510436</v>
      </c>
      <c r="F12" s="43" t="n">
        <f aca="false">E12+'Monthly P&amp;L'!F29</f>
        <v>-988540.815712256</v>
      </c>
      <c r="G12" s="43" t="n">
        <f aca="false">F12+'Monthly P&amp;L'!G29</f>
        <v>-1180671.62614257</v>
      </c>
      <c r="H12" s="43" t="n">
        <f aca="false">G12+'Monthly P&amp;L'!H29</f>
        <v>-1388734.10563513</v>
      </c>
      <c r="I12" s="43" t="n">
        <f aca="false">H12+'Monthly P&amp;L'!I29</f>
        <v>-1500949.7344734</v>
      </c>
      <c r="J12" s="43" t="n">
        <f aca="false">I12+'Monthly P&amp;L'!J29</f>
        <v>-1527334.7970917</v>
      </c>
      <c r="K12" s="43" t="n">
        <f aca="false">J12+'Monthly P&amp;L'!K29</f>
        <v>-1400211.45742578</v>
      </c>
      <c r="L12" s="43" t="n">
        <f aca="false">K12+'Monthly P&amp;L'!L29</f>
        <v>-1108081.12885869</v>
      </c>
      <c r="M12" s="43" t="n">
        <f aca="false">L12+'Monthly P&amp;L'!M29</f>
        <v>-574230.6754963</v>
      </c>
      <c r="N12" s="43" t="n">
        <f aca="false">M12+'Monthly P&amp;L'!N29</f>
        <v>34735.0637159118</v>
      </c>
      <c r="O12" s="43" t="n">
        <f aca="false">N12+'Monthly P&amp;L'!O29</f>
        <v>853468.181112823</v>
      </c>
      <c r="P12" s="43" t="n">
        <f aca="false">O12+'Monthly P&amp;L'!P29</f>
        <v>1847563.35225877</v>
      </c>
      <c r="Q12" s="43" t="n">
        <f aca="false">P12+'Monthly P&amp;L'!Q29</f>
        <v>3066805.02448173</v>
      </c>
      <c r="R12" s="43" t="n">
        <f aca="false">Q12+'Monthly P&amp;L'!R29</f>
        <v>4477921.15875263</v>
      </c>
      <c r="S12" s="43" t="n">
        <f aca="false">R12+'Monthly P&amp;L'!S29</f>
        <v>6112153.87296626</v>
      </c>
      <c r="T12" s="43" t="n">
        <f aca="false">S12+'Monthly P&amp;L'!T29</f>
        <v>7962638.6541106</v>
      </c>
      <c r="U12" s="43" t="n">
        <f aca="false">T12+'Monthly P&amp;L'!U29</f>
        <v>10037224.3855779</v>
      </c>
      <c r="V12" s="43" t="n">
        <f aca="false">U12+'Monthly P&amp;L'!V29</f>
        <v>12312431.5120966</v>
      </c>
      <c r="W12" s="43" t="n">
        <f aca="false">V12+'Monthly P&amp;L'!W29</f>
        <v>14815561.4097212</v>
      </c>
      <c r="X12" s="43" t="n">
        <f aca="false">W12+'Monthly P&amp;L'!X29</f>
        <v>17547171.1916861</v>
      </c>
      <c r="Y12" s="43" t="n">
        <f aca="false">X12+'Monthly P&amp;L'!Y29</f>
        <v>20513224.0957617</v>
      </c>
      <c r="Z12" s="43" t="n">
        <f aca="false">Y12+'Monthly P&amp;L'!Z29</f>
        <v>23649012.8898096</v>
      </c>
      <c r="AA12" s="43" t="n">
        <f aca="false">Z12+'Monthly P&amp;L'!AA29</f>
        <v>27010054.7326421</v>
      </c>
      <c r="AB12" s="43" t="n">
        <f aca="false">AA12+'Monthly P&amp;L'!AB29</f>
        <v>30612536.5952024</v>
      </c>
      <c r="AC12" s="43" t="n">
        <f aca="false">AB12+'Monthly P&amp;L'!AC29</f>
        <v>34470220.0156833</v>
      </c>
      <c r="AD12" s="43" t="n">
        <f aca="false">AC12+'Monthly P&amp;L'!AD29</f>
        <v>38551181.4751051</v>
      </c>
      <c r="AE12" s="43" t="n">
        <f aca="false">AD12+'Monthly P&amp;L'!AE29</f>
        <v>42901476.6203024</v>
      </c>
      <c r="AF12" s="43" t="n">
        <f aca="false">AE12+'Monthly P&amp;L'!AF29</f>
        <v>47521061.231216</v>
      </c>
      <c r="AG12" s="43" t="n">
        <f aca="false">AF12+'Monthly P&amp;L'!AG29</f>
        <v>52426594.5621013</v>
      </c>
      <c r="AH12" s="43" t="n">
        <f aca="false">AG12+'Monthly P&amp;L'!AH29</f>
        <v>57596495.719175</v>
      </c>
      <c r="AI12" s="43" t="n">
        <f aca="false">AH12+'Monthly P&amp;L'!AI29</f>
        <v>63071465.5036177</v>
      </c>
      <c r="AJ12" s="43" t="n">
        <f aca="false">AI12+'Monthly P&amp;L'!AJ29</f>
        <v>68859407.2695035</v>
      </c>
      <c r="AK12" s="43" t="n">
        <f aca="false">AJ12+'Monthly P&amp;L'!AK29</f>
        <v>74974091.7544406</v>
      </c>
      <c r="AL12" s="43" t="n">
        <f aca="false">AK12+'Monthly P&amp;L'!AL29</f>
        <v>81417166.4385319</v>
      </c>
    </row>
    <row r="13" customFormat="false" ht="15" hidden="false" customHeight="true" outlineLevel="0" collapsed="false">
      <c r="A13" s="6" t="s">
        <v>305</v>
      </c>
      <c r="B13" s="14" t="s">
        <v>58</v>
      </c>
      <c r="C13" s="40" t="n">
        <f aca="false">C11+C12</f>
        <v>14712716.2222222</v>
      </c>
      <c r="D13" s="40" t="n">
        <f aca="false">D11+D12</f>
        <v>14461149.7519514</v>
      </c>
      <c r="E13" s="40" t="n">
        <f aca="false">E11+E12</f>
        <v>14247693.8294896</v>
      </c>
      <c r="F13" s="40" t="n">
        <f aca="false">F11+F12</f>
        <v>14011459.1842877</v>
      </c>
      <c r="G13" s="40" t="n">
        <f aca="false">G11+G12</f>
        <v>13819328.3738574</v>
      </c>
      <c r="H13" s="40" t="n">
        <f aca="false">H11+H12</f>
        <v>13611265.8943649</v>
      </c>
      <c r="I13" s="40" t="n">
        <f aca="false">I11+I12</f>
        <v>13499050.2655266</v>
      </c>
      <c r="J13" s="40" t="n">
        <f aca="false">J11+J12</f>
        <v>13472665.2029083</v>
      </c>
      <c r="K13" s="40" t="n">
        <f aca="false">K11+K12</f>
        <v>13599788.5425742</v>
      </c>
      <c r="L13" s="40" t="n">
        <f aca="false">L11+L12</f>
        <v>13891918.8711413</v>
      </c>
      <c r="M13" s="40" t="n">
        <f aca="false">M11+M12</f>
        <v>14425769.3245037</v>
      </c>
      <c r="N13" s="40" t="n">
        <f aca="false">N11+N12</f>
        <v>15034735.0637159</v>
      </c>
      <c r="O13" s="40" t="n">
        <f aca="false">O11+O12</f>
        <v>15853468.1811128</v>
      </c>
      <c r="P13" s="40" t="n">
        <f aca="false">P11+P12</f>
        <v>16847563.3522588</v>
      </c>
      <c r="Q13" s="40" t="n">
        <f aca="false">Q11+Q12</f>
        <v>18066805.0244817</v>
      </c>
      <c r="R13" s="40" t="n">
        <f aca="false">R11+R12</f>
        <v>19477921.1587526</v>
      </c>
      <c r="S13" s="40" t="n">
        <f aca="false">S11+S12</f>
        <v>21112153.8729663</v>
      </c>
      <c r="T13" s="40" t="n">
        <f aca="false">T11+T12</f>
        <v>22962638.6541106</v>
      </c>
      <c r="U13" s="40" t="n">
        <f aca="false">U11+U12</f>
        <v>25037224.3855779</v>
      </c>
      <c r="V13" s="40" t="n">
        <f aca="false">V11+V12</f>
        <v>27312431.5120966</v>
      </c>
      <c r="W13" s="40" t="n">
        <f aca="false">W11+W12</f>
        <v>29815561.4097212</v>
      </c>
      <c r="X13" s="40" t="n">
        <f aca="false">X11+X12</f>
        <v>32547171.1916861</v>
      </c>
      <c r="Y13" s="40" t="n">
        <f aca="false">Y11+Y12</f>
        <v>35513224.0957617</v>
      </c>
      <c r="Z13" s="40" t="n">
        <f aca="false">Z11+Z12</f>
        <v>38649012.8898096</v>
      </c>
      <c r="AA13" s="40" t="n">
        <f aca="false">AA11+AA12</f>
        <v>42010054.7326421</v>
      </c>
      <c r="AB13" s="40" t="n">
        <f aca="false">AB11+AB12</f>
        <v>45612536.5952024</v>
      </c>
      <c r="AC13" s="40" t="n">
        <f aca="false">AC11+AC12</f>
        <v>49470220.0156833</v>
      </c>
      <c r="AD13" s="40" t="n">
        <f aca="false">AD11+AD12</f>
        <v>53551181.4751051</v>
      </c>
      <c r="AE13" s="40" t="n">
        <f aca="false">AE11+AE12</f>
        <v>57901476.6203024</v>
      </c>
      <c r="AF13" s="40" t="n">
        <f aca="false">AF11+AF12</f>
        <v>62521061.231216</v>
      </c>
      <c r="AG13" s="40" t="n">
        <f aca="false">AG11+AG12</f>
        <v>67426594.5621013</v>
      </c>
      <c r="AH13" s="40" t="n">
        <f aca="false">AH11+AH12</f>
        <v>72596495.719175</v>
      </c>
      <c r="AI13" s="40" t="n">
        <f aca="false">AI11+AI12</f>
        <v>78071465.5036177</v>
      </c>
      <c r="AJ13" s="40" t="n">
        <f aca="false">AJ11+AJ12</f>
        <v>83859407.2695035</v>
      </c>
      <c r="AK13" s="40" t="n">
        <f aca="false">AK11+AK12</f>
        <v>89974091.7544406</v>
      </c>
      <c r="AL13" s="40" t="n">
        <f aca="false">AL11+AL12</f>
        <v>96417166.4385319</v>
      </c>
    </row>
    <row r="15" customFormat="false" ht="15" hidden="false" customHeight="true" outlineLevel="0" collapsed="false">
      <c r="A15" s="6" t="s">
        <v>306</v>
      </c>
      <c r="B15" s="14" t="s">
        <v>58</v>
      </c>
      <c r="C15" s="42" t="n">
        <f aca="false">C9+C13</f>
        <v>14712716.2222222</v>
      </c>
      <c r="D15" s="42" t="n">
        <f aca="false">D9+D13</f>
        <v>14461149.7519514</v>
      </c>
      <c r="E15" s="42" t="n">
        <f aca="false">E9+E13</f>
        <v>14247693.8294896</v>
      </c>
      <c r="F15" s="42" t="n">
        <f aca="false">F9+F13</f>
        <v>14011459.1842877</v>
      </c>
      <c r="G15" s="42" t="n">
        <f aca="false">G9+G13</f>
        <v>13819328.3738574</v>
      </c>
      <c r="H15" s="42" t="n">
        <f aca="false">H9+H13</f>
        <v>13611265.8943649</v>
      </c>
      <c r="I15" s="42" t="n">
        <f aca="false">I9+I13</f>
        <v>13499050.2655266</v>
      </c>
      <c r="J15" s="42" t="n">
        <f aca="false">J9+J13</f>
        <v>13472665.2029083</v>
      </c>
      <c r="K15" s="42" t="n">
        <f aca="false">K9+K13</f>
        <v>13599788.5425742</v>
      </c>
      <c r="L15" s="42" t="n">
        <f aca="false">L9+L13</f>
        <v>13891918.8711413</v>
      </c>
      <c r="M15" s="42" t="n">
        <f aca="false">M9+M13</f>
        <v>14425769.3245037</v>
      </c>
      <c r="N15" s="42" t="n">
        <f aca="false">N9+N13</f>
        <v>15034735.0637159</v>
      </c>
      <c r="O15" s="42" t="n">
        <f aca="false">O9+O13</f>
        <v>15853468.1811128</v>
      </c>
      <c r="P15" s="42" t="n">
        <f aca="false">P9+P13</f>
        <v>16847563.3522588</v>
      </c>
      <c r="Q15" s="42" t="n">
        <f aca="false">Q9+Q13</f>
        <v>18066805.0244817</v>
      </c>
      <c r="R15" s="42" t="n">
        <f aca="false">R9+R13</f>
        <v>19477921.1587526</v>
      </c>
      <c r="S15" s="42" t="n">
        <f aca="false">S9+S13</f>
        <v>21112153.8729663</v>
      </c>
      <c r="T15" s="42" t="n">
        <f aca="false">T9+T13</f>
        <v>22962638.6541106</v>
      </c>
      <c r="U15" s="42" t="n">
        <f aca="false">U9+U13</f>
        <v>25037224.3855779</v>
      </c>
      <c r="V15" s="42" t="n">
        <f aca="false">V9+V13</f>
        <v>27312431.5120966</v>
      </c>
      <c r="W15" s="42" t="n">
        <f aca="false">W9+W13</f>
        <v>29815561.4097212</v>
      </c>
      <c r="X15" s="42" t="n">
        <f aca="false">X9+X13</f>
        <v>32547171.1916861</v>
      </c>
      <c r="Y15" s="42" t="n">
        <f aca="false">Y9+Y13</f>
        <v>35513224.0957617</v>
      </c>
      <c r="Z15" s="42" t="n">
        <f aca="false">Z9+Z13</f>
        <v>38649012.8898096</v>
      </c>
      <c r="AA15" s="42" t="n">
        <f aca="false">AA9+AA13</f>
        <v>42010054.7326421</v>
      </c>
      <c r="AB15" s="42" t="n">
        <f aca="false">AB9+AB13</f>
        <v>45612536.5952024</v>
      </c>
      <c r="AC15" s="42" t="n">
        <f aca="false">AC9+AC13</f>
        <v>49470220.0156833</v>
      </c>
      <c r="AD15" s="42" t="n">
        <f aca="false">AD9+AD13</f>
        <v>53551181.4751051</v>
      </c>
      <c r="AE15" s="42" t="n">
        <f aca="false">AE9+AE13</f>
        <v>57901476.6203024</v>
      </c>
      <c r="AF15" s="42" t="n">
        <f aca="false">AF9+AF13</f>
        <v>62521061.231216</v>
      </c>
      <c r="AG15" s="42" t="n">
        <f aca="false">AG9+AG13</f>
        <v>67426594.5621013</v>
      </c>
      <c r="AH15" s="42" t="n">
        <f aca="false">AH9+AH13</f>
        <v>72596495.719175</v>
      </c>
      <c r="AI15" s="42" t="n">
        <f aca="false">AI9+AI13</f>
        <v>78071465.5036177</v>
      </c>
      <c r="AJ15" s="42" t="n">
        <f aca="false">AJ9+AJ13</f>
        <v>83859407.2695035</v>
      </c>
      <c r="AK15" s="42" t="n">
        <f aca="false">AK9+AK13</f>
        <v>89974091.7544406</v>
      </c>
      <c r="AL15" s="42" t="n">
        <f aca="false">AL9+AL13</f>
        <v>96417166.4385319</v>
      </c>
    </row>
    <row r="16" customFormat="false" ht="15" hidden="false" customHeight="true" outlineLevel="0" collapsed="false">
      <c r="A16" s="6" t="s">
        <v>307</v>
      </c>
      <c r="B16" s="14" t="s">
        <v>58</v>
      </c>
      <c r="C16" s="38" t="n">
        <f aca="false">C7-C15</f>
        <v>0</v>
      </c>
      <c r="D16" s="38" t="n">
        <f aca="false">D7-D15</f>
        <v>0</v>
      </c>
      <c r="E16" s="38" t="n">
        <f aca="false">E7-E15</f>
        <v>0</v>
      </c>
      <c r="F16" s="38" t="n">
        <f aca="false">F7-F15</f>
        <v>0</v>
      </c>
      <c r="G16" s="38" t="n">
        <f aca="false">G7-G15</f>
        <v>0</v>
      </c>
      <c r="H16" s="38" t="n">
        <f aca="false">H7-H15</f>
        <v>0</v>
      </c>
      <c r="I16" s="38" t="n">
        <f aca="false">I7-I15</f>
        <v>0</v>
      </c>
      <c r="J16" s="38" t="n">
        <f aca="false">J7-J15</f>
        <v>0</v>
      </c>
      <c r="K16" s="38" t="n">
        <f aca="false">K7-K15</f>
        <v>0</v>
      </c>
      <c r="L16" s="38" t="n">
        <f aca="false">L7-L15</f>
        <v>0</v>
      </c>
      <c r="M16" s="38" t="n">
        <f aca="false">M7-M15</f>
        <v>0</v>
      </c>
      <c r="N16" s="38" t="n">
        <f aca="false">N7-N15</f>
        <v>0</v>
      </c>
      <c r="O16" s="38" t="n">
        <f aca="false">O7-O15</f>
        <v>0</v>
      </c>
      <c r="P16" s="38" t="n">
        <f aca="false">P7-P15</f>
        <v>0</v>
      </c>
      <c r="Q16" s="38" t="n">
        <f aca="false">Q7-Q15</f>
        <v>0</v>
      </c>
      <c r="R16" s="38" t="n">
        <f aca="false">R7-R15</f>
        <v>0</v>
      </c>
      <c r="S16" s="38" t="n">
        <f aca="false">S7-S15</f>
        <v>0</v>
      </c>
      <c r="T16" s="38" t="n">
        <f aca="false">T7-T15</f>
        <v>0</v>
      </c>
      <c r="U16" s="38" t="n">
        <f aca="false">U7-U15</f>
        <v>0</v>
      </c>
      <c r="V16" s="38" t="n">
        <f aca="false">V7-V15</f>
        <v>0</v>
      </c>
      <c r="W16" s="38" t="n">
        <f aca="false">W7-W15</f>
        <v>0</v>
      </c>
      <c r="X16" s="38" t="n">
        <f aca="false">X7-X15</f>
        <v>0</v>
      </c>
      <c r="Y16" s="38" t="n">
        <f aca="false">Y7-Y15</f>
        <v>0</v>
      </c>
      <c r="Z16" s="38" t="n">
        <f aca="false">Z7-Z15</f>
        <v>0</v>
      </c>
      <c r="AA16" s="38" t="n">
        <f aca="false">AA7-AA15</f>
        <v>0</v>
      </c>
      <c r="AB16" s="38" t="n">
        <f aca="false">AB7-AB15</f>
        <v>0</v>
      </c>
      <c r="AC16" s="38" t="n">
        <f aca="false">AC7-AC15</f>
        <v>0</v>
      </c>
      <c r="AD16" s="38" t="n">
        <f aca="false">AD7-AD15</f>
        <v>0</v>
      </c>
      <c r="AE16" s="38" t="n">
        <f aca="false">AE7-AE15</f>
        <v>0</v>
      </c>
      <c r="AF16" s="38" t="n">
        <f aca="false">AF7-AF15</f>
        <v>0</v>
      </c>
      <c r="AG16" s="38" t="n">
        <f aca="false">AG7-AG15</f>
        <v>0</v>
      </c>
      <c r="AH16" s="38" t="n">
        <f aca="false">AH7-AH15</f>
        <v>0</v>
      </c>
      <c r="AI16" s="38" t="n">
        <f aca="false">AI7-AI15</f>
        <v>0</v>
      </c>
      <c r="AJ16" s="38" t="n">
        <f aca="false">AJ7-AJ15</f>
        <v>0</v>
      </c>
      <c r="AK16" s="38" t="n">
        <f aca="false">AK7-AK15</f>
        <v>0</v>
      </c>
      <c r="AL16" s="38" t="n">
        <f aca="false">AL7-AL15</f>
        <v>0</v>
      </c>
    </row>
  </sheetData>
  <mergeCells count="7">
    <mergeCell ref="A1:AL1"/>
    <mergeCell ref="A4:B4"/>
    <mergeCell ref="C4:AL4"/>
    <mergeCell ref="A8:B8"/>
    <mergeCell ref="C8:AL8"/>
    <mergeCell ref="A10:B10"/>
    <mergeCell ref="C10:AL1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75623"/>
    <pageSetUpPr fitToPage="false"/>
  </sheetPr>
  <dimension ref="A1:D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0"/>
    <col collapsed="false" customWidth="true" hidden="false" outlineLevel="0" max="2" min="2" style="1" width="18"/>
    <col collapsed="false" customWidth="true" hidden="false" outlineLevel="0" max="3" min="3" style="1" width="14"/>
    <col collapsed="false" customWidth="true" hidden="false" outlineLevel="0" max="4" min="4" style="1" width="50"/>
  </cols>
  <sheetData>
    <row r="1" customFormat="false" ht="27.75" hidden="false" customHeight="true" outlineLevel="0" collapsed="false">
      <c r="A1" s="2" t="s">
        <v>308</v>
      </c>
      <c r="B1" s="2"/>
      <c r="C1" s="2"/>
      <c r="D1" s="2"/>
    </row>
    <row r="3" customFormat="false" ht="15.75" hidden="false" customHeight="true" outlineLevel="0" collapsed="false">
      <c r="A3" s="15" t="s">
        <v>309</v>
      </c>
      <c r="B3" s="15"/>
      <c r="C3" s="15"/>
      <c r="D3" s="15"/>
    </row>
    <row r="4" customFormat="false" ht="15.75" hidden="false" customHeight="true" outlineLevel="0" collapsed="false">
      <c r="A4" s="4" t="s">
        <v>40</v>
      </c>
      <c r="C4" s="54" t="n">
        <f aca="false">Controls!C45</f>
        <v>15000000</v>
      </c>
    </row>
    <row r="5" customFormat="false" ht="15.75" hidden="false" customHeight="true" outlineLevel="0" collapsed="false">
      <c r="A5" s="6" t="s">
        <v>310</v>
      </c>
      <c r="C5" s="6" t="s">
        <v>311</v>
      </c>
    </row>
    <row r="6" customFormat="false" ht="15.75" hidden="false" customHeight="true" outlineLevel="0" collapsed="false">
      <c r="A6" s="6" t="s">
        <v>312</v>
      </c>
      <c r="C6" s="58" t="n">
        <f aca="false">Controls!C51</f>
        <v>520000</v>
      </c>
      <c r="D6" s="14" t="s">
        <v>313</v>
      </c>
    </row>
    <row r="7" customFormat="false" ht="15.75" hidden="false" customHeight="true" outlineLevel="0" collapsed="false">
      <c r="A7" s="4" t="s">
        <v>314</v>
      </c>
      <c r="C7" s="58" t="n">
        <f aca="false">Controls!C47</f>
        <v>106186666.666667</v>
      </c>
      <c r="D7" s="14"/>
    </row>
    <row r="8" customFormat="false" ht="15.75" hidden="false" customHeight="true" outlineLevel="0" collapsed="false">
      <c r="A8" s="6" t="s">
        <v>315</v>
      </c>
      <c r="C8" s="58" t="n">
        <f aca="false">Controls!C48</f>
        <v>120666666.666667</v>
      </c>
      <c r="D8" s="14"/>
    </row>
    <row r="9" customFormat="false" ht="15.75" hidden="false" customHeight="true" outlineLevel="0" collapsed="false">
      <c r="A9" s="6" t="s">
        <v>316</v>
      </c>
      <c r="C9" s="59" t="n">
        <f aca="false">Controls!C56</f>
        <v>0.12</v>
      </c>
      <c r="D9" s="14" t="s">
        <v>317</v>
      </c>
    </row>
    <row r="10" customFormat="false" ht="15.75" hidden="false" customHeight="true" outlineLevel="0" collapsed="false">
      <c r="A10" s="6" t="s">
        <v>318</v>
      </c>
      <c r="C10" s="60" t="s">
        <v>319</v>
      </c>
      <c r="D10" s="60"/>
    </row>
    <row r="11" customFormat="false" ht="15.75" hidden="false" customHeight="true" outlineLevel="0" collapsed="false">
      <c r="A11" s="1" t="s">
        <v>320</v>
      </c>
      <c r="C11" s="1" t="s">
        <v>321</v>
      </c>
    </row>
    <row r="12" customFormat="false" ht="15.75" hidden="false" customHeight="true" outlineLevel="0" collapsed="false"/>
    <row r="13" customFormat="false" ht="15.75" hidden="false" customHeight="true" outlineLevel="0" collapsed="false">
      <c r="A13" s="15" t="s">
        <v>322</v>
      </c>
      <c r="B13" s="15"/>
      <c r="C13" s="15"/>
      <c r="D13" s="15"/>
    </row>
    <row r="14" customFormat="false" ht="15.75" hidden="false" customHeight="true" outlineLevel="0" collapsed="false">
      <c r="A14" s="44" t="s">
        <v>323</v>
      </c>
      <c r="B14" s="44" t="s">
        <v>324</v>
      </c>
      <c r="C14" s="44" t="s">
        <v>325</v>
      </c>
    </row>
    <row r="15" customFormat="false" ht="15.75" hidden="false" customHeight="true" outlineLevel="0" collapsed="false">
      <c r="A15" s="6" t="s">
        <v>326</v>
      </c>
      <c r="B15" s="47" t="n">
        <v>0.35</v>
      </c>
      <c r="C15" s="61" t="n">
        <f aca="false">B15*$C$4</f>
        <v>5250000</v>
      </c>
    </row>
    <row r="16" customFormat="false" ht="15.75" hidden="false" customHeight="true" outlineLevel="0" collapsed="false">
      <c r="A16" s="6" t="s">
        <v>327</v>
      </c>
      <c r="B16" s="47" t="n">
        <v>0.3</v>
      </c>
      <c r="C16" s="61" t="n">
        <f aca="false">B16*$C$4</f>
        <v>4500000</v>
      </c>
    </row>
    <row r="17" customFormat="false" ht="15.75" hidden="false" customHeight="true" outlineLevel="0" collapsed="false">
      <c r="A17" s="6" t="s">
        <v>328</v>
      </c>
      <c r="B17" s="47" t="n">
        <v>0.2</v>
      </c>
      <c r="C17" s="61" t="n">
        <f aca="false">B17*$C$4</f>
        <v>3000000</v>
      </c>
    </row>
    <row r="18" customFormat="false" ht="15.75" hidden="false" customHeight="true" outlineLevel="0" collapsed="false">
      <c r="A18" s="6" t="s">
        <v>329</v>
      </c>
      <c r="B18" s="47" t="n">
        <v>0.1</v>
      </c>
      <c r="C18" s="61" t="n">
        <f aca="false">B18*$C$4</f>
        <v>1500000</v>
      </c>
    </row>
    <row r="19" customFormat="false" ht="15.75" hidden="false" customHeight="true" outlineLevel="0" collapsed="false">
      <c r="A19" s="6" t="s">
        <v>330</v>
      </c>
      <c r="B19" s="47" t="n">
        <v>0.05</v>
      </c>
      <c r="C19" s="61" t="n">
        <f aca="false">B19*$C$4</f>
        <v>750000</v>
      </c>
    </row>
    <row r="20" customFormat="false" ht="15.75" hidden="false" customHeight="true" outlineLevel="0" collapsed="false">
      <c r="A20" s="4" t="s">
        <v>331</v>
      </c>
      <c r="B20" s="62" t="n">
        <f aca="false">SUM(B15:B19)</f>
        <v>1</v>
      </c>
      <c r="C20" s="42" t="n">
        <f aca="false">SUM(C15:C19)</f>
        <v>15000000</v>
      </c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>
      <c r="A23" s="15" t="s">
        <v>332</v>
      </c>
      <c r="B23" s="15"/>
      <c r="C23" s="15"/>
      <c r="D23" s="15"/>
    </row>
    <row r="24" customFormat="false" ht="15.75" hidden="false" customHeight="true" outlineLevel="0" collapsed="false">
      <c r="A24" s="6" t="s">
        <v>333</v>
      </c>
      <c r="C24" s="43" t="n">
        <f aca="false">AVERAGE('Monthly CFS'!C18:N18)</f>
        <v>32938.7446903407</v>
      </c>
    </row>
    <row r="25" customFormat="false" ht="15.75" hidden="false" customHeight="true" outlineLevel="0" collapsed="false">
      <c r="A25" s="6" t="s">
        <v>334</v>
      </c>
      <c r="C25" s="43" t="n">
        <f aca="false">'Monthly CFS'!N17</f>
        <v>14604735.0637159</v>
      </c>
    </row>
    <row r="26" customFormat="false" ht="15.75" hidden="false" customHeight="true" outlineLevel="0" collapsed="false">
      <c r="A26" s="6" t="s">
        <v>335</v>
      </c>
      <c r="C26" s="43" t="n">
        <f aca="false">'Monthly CFS'!AL17</f>
        <v>96184944.2163097</v>
      </c>
    </row>
    <row r="27" customFormat="false" ht="15.75" hidden="false" customHeight="true" outlineLevel="0" collapsed="false">
      <c r="A27" s="4" t="s">
        <v>336</v>
      </c>
      <c r="C27" s="4" t="str">
        <f aca="false">IF('Monthly CFS'!AL17&gt;0,"36+ months","See Monthly CFS for breakeven month")</f>
        <v>36+ months</v>
      </c>
    </row>
    <row r="28" customFormat="false" ht="15.75" hidden="false" customHeight="true" outlineLevel="0" collapsed="false"/>
  </sheetData>
  <mergeCells count="5">
    <mergeCell ref="A1:D1"/>
    <mergeCell ref="A3:D3"/>
    <mergeCell ref="C10:D10"/>
    <mergeCell ref="A13:D13"/>
    <mergeCell ref="A23:D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75623"/>
    <pageSetUpPr fitToPage="false"/>
  </sheetPr>
  <dimension ref="A1:E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2"/>
    <col collapsed="false" customWidth="true" hidden="false" outlineLevel="0" max="4" min="2" style="1" width="18"/>
    <col collapsed="false" customWidth="true" hidden="false" outlineLevel="0" max="5" min="5" style="1" width="45"/>
  </cols>
  <sheetData>
    <row r="1" customFormat="false" ht="27.75" hidden="false" customHeight="true" outlineLevel="0" collapsed="false">
      <c r="A1" s="2" t="s">
        <v>337</v>
      </c>
      <c r="B1" s="2"/>
      <c r="C1" s="2"/>
      <c r="D1" s="2"/>
      <c r="E1" s="2"/>
    </row>
    <row r="3" customFormat="false" ht="15.75" hidden="false" customHeight="true" outlineLevel="0" collapsed="false">
      <c r="A3" s="15" t="s">
        <v>338</v>
      </c>
      <c r="B3" s="15"/>
      <c r="C3" s="15"/>
      <c r="D3" s="15"/>
      <c r="E3" s="15"/>
    </row>
    <row r="4" customFormat="false" ht="15.75" hidden="false" customHeight="true" outlineLevel="0" collapsed="false">
      <c r="A4" s="4" t="s">
        <v>339</v>
      </c>
      <c r="C4" s="58" t="n">
        <f aca="false">Controls!C47</f>
        <v>106186666.666667</v>
      </c>
      <c r="D4" s="63" t="s">
        <v>340</v>
      </c>
      <c r="E4" s="63"/>
    </row>
    <row r="5" customFormat="false" ht="15.75" hidden="false" customHeight="true" outlineLevel="0" collapsed="false">
      <c r="A5" s="4" t="s">
        <v>341</v>
      </c>
      <c r="C5" s="58" t="n">
        <f aca="false">Controls!C53</f>
        <v>14480000</v>
      </c>
      <c r="D5" s="14"/>
    </row>
    <row r="6" customFormat="false" ht="15.75" hidden="false" customHeight="true" outlineLevel="0" collapsed="false">
      <c r="A6" s="4" t="s">
        <v>342</v>
      </c>
      <c r="C6" s="58" t="n">
        <f aca="false">Controls!C48</f>
        <v>120666666.666667</v>
      </c>
      <c r="D6" s="14"/>
    </row>
    <row r="7" customFormat="false" ht="15.75" hidden="false" customHeight="true" outlineLevel="0" collapsed="false">
      <c r="A7" s="4" t="s">
        <v>343</v>
      </c>
      <c r="C7" s="59" t="n">
        <f aca="false">Controls!C55</f>
        <v>0.12</v>
      </c>
      <c r="D7" s="63" t="s">
        <v>344</v>
      </c>
      <c r="E7" s="63"/>
    </row>
    <row r="8" customFormat="false" ht="15.75" hidden="false" customHeight="true" outlineLevel="0" collapsed="false">
      <c r="A8" s="1" t="s">
        <v>345</v>
      </c>
      <c r="C8" s="58" t="n">
        <f aca="false">Controls!C51</f>
        <v>520000</v>
      </c>
      <c r="D8" s="14" t="s">
        <v>346</v>
      </c>
    </row>
    <row r="9" customFormat="false" ht="15.75" hidden="false" customHeight="true" outlineLevel="0" collapsed="false">
      <c r="A9" s="1" t="s">
        <v>347</v>
      </c>
      <c r="C9" s="59" t="n">
        <f aca="false">Controls!C55</f>
        <v>0.12</v>
      </c>
      <c r="D9" s="14" t="s">
        <v>348</v>
      </c>
    </row>
    <row r="10" customFormat="false" ht="15.75" hidden="false" customHeight="true" outlineLevel="0" collapsed="false">
      <c r="A10" s="15"/>
      <c r="B10" s="15"/>
      <c r="C10" s="15"/>
      <c r="D10" s="15"/>
      <c r="E10" s="15"/>
    </row>
    <row r="11" customFormat="false" ht="15.75" hidden="false" customHeight="true" outlineLevel="0" collapsed="false">
      <c r="A11" s="44" t="s">
        <v>349</v>
      </c>
      <c r="B11" s="44"/>
      <c r="C11" s="44"/>
      <c r="D11" s="44"/>
      <c r="E11" s="44"/>
    </row>
    <row r="12" customFormat="false" ht="15.75" hidden="false" customHeight="true" outlineLevel="0" collapsed="false">
      <c r="A12" s="64" t="s">
        <v>350</v>
      </c>
      <c r="B12" s="65" t="s">
        <v>351</v>
      </c>
      <c r="C12" s="65" t="s">
        <v>352</v>
      </c>
      <c r="D12" s="65" t="s">
        <v>353</v>
      </c>
      <c r="E12" s="64" t="s">
        <v>354</v>
      </c>
    </row>
    <row r="13" customFormat="false" ht="15.75" hidden="false" customHeight="true" outlineLevel="0" collapsed="false">
      <c r="A13" s="6" t="s">
        <v>355</v>
      </c>
      <c r="B13" s="30" t="n">
        <f aca="false">Controls!C49</f>
        <v>0.7</v>
      </c>
      <c r="C13" s="30" t="n">
        <f aca="false">B13*(1-Controls!C52)</f>
        <v>0.69545</v>
      </c>
      <c r="D13" s="30" t="n">
        <f aca="false">C13*(1-Controls!C55)</f>
        <v>0.611996</v>
      </c>
      <c r="E13" s="14" t="s">
        <v>356</v>
      </c>
    </row>
    <row r="14" customFormat="false" ht="15.75" hidden="false" customHeight="true" outlineLevel="0" collapsed="false">
      <c r="A14" s="4" t="s">
        <v>357</v>
      </c>
      <c r="B14" s="30" t="n">
        <f aca="false">Controls!C50</f>
        <v>0.3</v>
      </c>
      <c r="C14" s="30" t="n">
        <f aca="false">B14*(1-Controls!C52)</f>
        <v>0.29805</v>
      </c>
      <c r="D14" s="30" t="n">
        <f aca="false">C14*(1-Controls!C55)</f>
        <v>0.262284</v>
      </c>
      <c r="E14" s="14" t="s">
        <v>358</v>
      </c>
    </row>
    <row r="15" customFormat="false" ht="15.75" hidden="false" customHeight="true" outlineLevel="0" collapsed="false">
      <c r="A15" s="4" t="s">
        <v>359</v>
      </c>
      <c r="B15" s="23" t="s">
        <v>360</v>
      </c>
      <c r="C15" s="30" t="n">
        <f aca="false">Controls!C52</f>
        <v>0.0065</v>
      </c>
      <c r="D15" s="66" t="n">
        <f aca="false">C15*(1-Controls!C55)</f>
        <v>0.00572</v>
      </c>
      <c r="E15" s="14" t="s">
        <v>361</v>
      </c>
    </row>
    <row r="16" customFormat="false" ht="15.75" hidden="false" customHeight="true" outlineLevel="0" collapsed="false">
      <c r="A16" s="1" t="s">
        <v>362</v>
      </c>
      <c r="B16" s="23" t="s">
        <v>360</v>
      </c>
      <c r="C16" s="23" t="s">
        <v>360</v>
      </c>
      <c r="D16" s="30" t="n">
        <f aca="false">Controls!C55</f>
        <v>0.12</v>
      </c>
      <c r="E16" s="1" t="s">
        <v>363</v>
      </c>
    </row>
    <row r="17" customFormat="false" ht="15.75" hidden="false" customHeight="true" outlineLevel="0" collapsed="false">
      <c r="A17" s="64" t="s">
        <v>331</v>
      </c>
      <c r="D17" s="65" t="n">
        <f aca="false">D13+D14+D15+D16</f>
        <v>1</v>
      </c>
      <c r="E17" s="14" t="s">
        <v>364</v>
      </c>
    </row>
    <row r="18" customFormat="false" ht="15.75" hidden="false" customHeight="true" outlineLevel="0" collapsed="false">
      <c r="A18" s="15" t="s">
        <v>365</v>
      </c>
      <c r="B18" s="15"/>
      <c r="C18" s="15"/>
      <c r="D18" s="15"/>
      <c r="E18" s="15"/>
    </row>
    <row r="19" customFormat="false" ht="15.75" hidden="false" customHeight="true" outlineLevel="0" collapsed="false">
      <c r="A19" s="63" t="s">
        <v>366</v>
      </c>
      <c r="B19" s="63"/>
      <c r="C19" s="63"/>
      <c r="D19" s="63"/>
      <c r="E19" s="63"/>
    </row>
    <row r="20" customFormat="false" ht="15.75" hidden="false" customHeight="true" outlineLevel="0" collapsed="false"/>
    <row r="21" customFormat="false" ht="15.75" hidden="false" customHeight="true" outlineLevel="0" collapsed="false">
      <c r="A21" s="4" t="s">
        <v>367</v>
      </c>
    </row>
    <row r="22" customFormat="false" ht="15.75" hidden="false" customHeight="true" outlineLevel="0" collapsed="false">
      <c r="A22" s="67" t="s">
        <v>368</v>
      </c>
      <c r="C22" s="67" t="s">
        <v>369</v>
      </c>
      <c r="D22" s="68" t="s">
        <v>370</v>
      </c>
      <c r="E22" s="68"/>
    </row>
    <row r="23" customFormat="false" ht="15.75" hidden="false" customHeight="true" outlineLevel="0" collapsed="false">
      <c r="A23" s="23" t="s">
        <v>371</v>
      </c>
      <c r="C23" s="46" t="n">
        <v>1000000</v>
      </c>
      <c r="D23" s="69" t="s">
        <v>372</v>
      </c>
      <c r="E23" s="69"/>
    </row>
    <row r="24" customFormat="false" ht="15.75" hidden="false" customHeight="true" outlineLevel="0" collapsed="false">
      <c r="A24" s="23" t="s">
        <v>373</v>
      </c>
      <c r="C24" s="46" t="n">
        <v>1500000</v>
      </c>
      <c r="D24" s="69" t="s">
        <v>374</v>
      </c>
      <c r="E24" s="69"/>
    </row>
    <row r="25" customFormat="false" ht="15.75" hidden="false" customHeight="true" outlineLevel="0" collapsed="false">
      <c r="A25" s="23" t="s">
        <v>375</v>
      </c>
      <c r="C25" s="46" t="n">
        <v>1500000</v>
      </c>
      <c r="D25" s="69" t="s">
        <v>376</v>
      </c>
      <c r="E25" s="69"/>
    </row>
    <row r="26" customFormat="false" ht="15.75" hidden="false" customHeight="true" outlineLevel="0" collapsed="false">
      <c r="A26" s="23" t="s">
        <v>377</v>
      </c>
      <c r="C26" s="46" t="n">
        <v>1000000</v>
      </c>
      <c r="D26" s="69" t="s">
        <v>378</v>
      </c>
      <c r="E26" s="69"/>
    </row>
    <row r="27" customFormat="false" ht="15.75" hidden="false" customHeight="true" outlineLevel="0" collapsed="false">
      <c r="A27" s="23" t="s">
        <v>379</v>
      </c>
      <c r="C27" s="46" t="n">
        <v>1500000</v>
      </c>
      <c r="D27" s="69" t="s">
        <v>380</v>
      </c>
      <c r="E27" s="69"/>
    </row>
    <row r="28" customFormat="false" ht="15.75" hidden="false" customHeight="true" outlineLevel="0" collapsed="false">
      <c r="A28" s="4" t="s">
        <v>381</v>
      </c>
      <c r="C28" s="42" t="n">
        <f aca="false">SUM(C23:C27)</f>
        <v>6500000</v>
      </c>
      <c r="D28" s="70" t="s">
        <v>382</v>
      </c>
    </row>
    <row r="29" customFormat="false" ht="15.75" hidden="false" customHeight="true" outlineLevel="0" collapsed="false"/>
    <row r="30" customFormat="false" ht="15" hidden="false" customHeight="true" outlineLevel="0" collapsed="false">
      <c r="A30" s="31" t="s">
        <v>383</v>
      </c>
    </row>
    <row r="31" customFormat="false" ht="15" hidden="false" customHeight="true" outlineLevel="0" collapsed="false">
      <c r="A31" s="1" t="s">
        <v>384</v>
      </c>
      <c r="C31" s="71" t="n">
        <f aca="false">Controls!C51</f>
        <v>520000</v>
      </c>
    </row>
    <row r="32" customFormat="false" ht="15" hidden="false" customHeight="true" outlineLevel="0" collapsed="false">
      <c r="A32" s="1" t="s">
        <v>385</v>
      </c>
      <c r="C32" s="72" t="n">
        <f aca="false">Controls!C52</f>
        <v>0.0065</v>
      </c>
    </row>
    <row r="33" customFormat="false" ht="15" hidden="false" customHeight="true" outlineLevel="0" collapsed="false">
      <c r="A33" s="1" t="s">
        <v>386</v>
      </c>
      <c r="C33" s="1" t="n">
        <f aca="false">C31/C32</f>
        <v>80000000</v>
      </c>
      <c r="D33" s="1" t="s">
        <v>387</v>
      </c>
    </row>
    <row r="34" customFormat="false" ht="15" hidden="false" customHeight="true" outlineLevel="0" collapsed="false">
      <c r="A34" s="1" t="s">
        <v>388</v>
      </c>
      <c r="C34" s="1" t="n">
        <v>0.02</v>
      </c>
      <c r="D34" s="1" t="s">
        <v>389</v>
      </c>
    </row>
  </sheetData>
  <mergeCells count="13">
    <mergeCell ref="A1:E1"/>
    <mergeCell ref="A3:E3"/>
    <mergeCell ref="D4:E4"/>
    <mergeCell ref="D7:E7"/>
    <mergeCell ref="A10:E10"/>
    <mergeCell ref="A18:E18"/>
    <mergeCell ref="A19:E19"/>
    <mergeCell ref="D22:E22"/>
    <mergeCell ref="D23:E23"/>
    <mergeCell ref="D24:E24"/>
    <mergeCell ref="D25:E25"/>
    <mergeCell ref="D26:E26"/>
    <mergeCell ref="D27:E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A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10"/>
  </cols>
  <sheetData>
    <row r="1" customFormat="false" ht="27.75" hidden="false" customHeight="true" outlineLevel="0" collapsed="false">
      <c r="A1" s="8" t="s">
        <v>7</v>
      </c>
    </row>
    <row r="3" customFormat="false" ht="15.75" hidden="false" customHeight="true" outlineLevel="0" collapsed="false">
      <c r="A3" s="9" t="s">
        <v>21</v>
      </c>
    </row>
    <row r="4" customFormat="false" ht="27.75" hidden="false" customHeight="true" outlineLevel="0" collapsed="false">
      <c r="A4" s="10" t="s">
        <v>22</v>
      </c>
    </row>
    <row r="5" customFormat="false" ht="15.75" hidden="false" customHeight="true" outlineLevel="0" collapsed="false">
      <c r="A5" s="10"/>
    </row>
    <row r="6" customFormat="false" ht="15.75" hidden="false" customHeight="true" outlineLevel="0" collapsed="false">
      <c r="A6" s="9" t="s">
        <v>23</v>
      </c>
    </row>
    <row r="7" customFormat="false" ht="27.75" hidden="false" customHeight="true" outlineLevel="0" collapsed="false">
      <c r="A7" s="10" t="s">
        <v>24</v>
      </c>
    </row>
    <row r="8" customFormat="false" ht="27.75" hidden="false" customHeight="true" outlineLevel="0" collapsed="false">
      <c r="A8" s="10" t="s">
        <v>25</v>
      </c>
    </row>
    <row r="9" customFormat="false" ht="27.75" hidden="false" customHeight="true" outlineLevel="0" collapsed="false">
      <c r="A9" s="10" t="s">
        <v>26</v>
      </c>
    </row>
    <row r="10" customFormat="false" ht="27.75" hidden="false" customHeight="true" outlineLevel="0" collapsed="false">
      <c r="A10" s="10" t="s">
        <v>27</v>
      </c>
    </row>
    <row r="11" customFormat="false" ht="27.75" hidden="false" customHeight="true" outlineLevel="0" collapsed="false">
      <c r="A11" s="10" t="s">
        <v>28</v>
      </c>
    </row>
    <row r="12" customFormat="false" ht="27.75" hidden="false" customHeight="true" outlineLevel="0" collapsed="false">
      <c r="A12" s="10" t="s">
        <v>29</v>
      </c>
    </row>
    <row r="13" customFormat="false" ht="15.75" hidden="false" customHeight="true" outlineLevel="0" collapsed="false">
      <c r="A13" s="10"/>
    </row>
    <row r="14" customFormat="false" ht="15.75" hidden="false" customHeight="true" outlineLevel="0" collapsed="false">
      <c r="A14" s="9" t="s">
        <v>30</v>
      </c>
    </row>
    <row r="15" customFormat="false" ht="15.75" hidden="false" customHeight="true" outlineLevel="0" collapsed="false">
      <c r="A15" s="10" t="s">
        <v>31</v>
      </c>
    </row>
    <row r="16" customFormat="false" ht="15.75" hidden="false" customHeight="true" outlineLevel="0" collapsed="false">
      <c r="A16" s="10" t="s">
        <v>32</v>
      </c>
    </row>
    <row r="17" customFormat="false" ht="15.75" hidden="false" customHeight="true" outlineLevel="0" collapsed="false">
      <c r="A17" s="10" t="s">
        <v>33</v>
      </c>
    </row>
    <row r="18" customFormat="false" ht="15.75" hidden="false" customHeight="true" outlineLevel="0" collapsed="false">
      <c r="A18" s="10"/>
    </row>
    <row r="19" customFormat="false" ht="15.75" hidden="false" customHeight="true" outlineLevel="0" collapsed="false">
      <c r="A19" s="9" t="s">
        <v>34</v>
      </c>
    </row>
    <row r="20" customFormat="false" ht="27.75" hidden="false" customHeight="true" outlineLevel="0" collapsed="false">
      <c r="A20" s="10" t="s">
        <v>35</v>
      </c>
    </row>
    <row r="21" customFormat="false" ht="27.75" hidden="false" customHeight="true" outlineLevel="0" collapsed="false">
      <c r="A21" s="10" t="s">
        <v>36</v>
      </c>
    </row>
    <row r="22" customFormat="false" ht="27.75" hidden="false" customHeight="true" outlineLevel="0" collapsed="false">
      <c r="A22" s="10" t="s">
        <v>37</v>
      </c>
    </row>
    <row r="23" customFormat="false" ht="27.75" hidden="false" customHeight="true" outlineLevel="0" collapsed="false">
      <c r="A23" s="10" t="s">
        <v>38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H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6" min="1" style="1" width="24"/>
  </cols>
  <sheetData>
    <row r="1" customFormat="false" ht="27.75" hidden="false" customHeight="true" outlineLevel="0" collapsed="false">
      <c r="A1" s="2" t="s">
        <v>39</v>
      </c>
      <c r="B1" s="2"/>
      <c r="C1" s="2"/>
      <c r="D1" s="2"/>
      <c r="E1" s="2"/>
      <c r="F1" s="2"/>
      <c r="G1" s="2"/>
      <c r="H1" s="2"/>
    </row>
    <row r="3" customFormat="false" ht="18" hidden="false" customHeight="true" outlineLevel="0" collapsed="false">
      <c r="A3" s="11" t="s">
        <v>40</v>
      </c>
      <c r="B3" s="11"/>
      <c r="C3" s="11" t="s">
        <v>41</v>
      </c>
      <c r="D3" s="11"/>
      <c r="E3" s="11" t="s">
        <v>42</v>
      </c>
      <c r="F3" s="11"/>
      <c r="G3" s="11" t="s">
        <v>43</v>
      </c>
      <c r="H3" s="11"/>
    </row>
    <row r="4" customFormat="false" ht="21.75" hidden="false" customHeight="true" outlineLevel="0" collapsed="false">
      <c r="A4" s="12" t="n">
        <f aca="false">Controls!C45</f>
        <v>15000000</v>
      </c>
      <c r="B4" s="12"/>
      <c r="C4" s="12" t="n">
        <f aca="false">Controls!C48</f>
        <v>120666666.666667</v>
      </c>
      <c r="D4" s="12"/>
      <c r="E4" s="12" t="n">
        <f aca="false">'Annual P&amp;L'!C7</f>
        <v>6943278.32271335</v>
      </c>
      <c r="F4" s="12"/>
      <c r="G4" s="12" t="n">
        <f aca="false">'Annual P&amp;L'!E7</f>
        <v>107657846.664292</v>
      </c>
      <c r="H4" s="12"/>
    </row>
    <row r="5" customFormat="false" ht="21.75" hidden="false" customHeight="true" outlineLevel="0" collapsed="false">
      <c r="A5" s="12"/>
      <c r="B5" s="12"/>
      <c r="C5" s="12"/>
      <c r="D5" s="12"/>
      <c r="E5" s="12"/>
      <c r="F5" s="12"/>
      <c r="G5" s="12"/>
      <c r="H5" s="12"/>
    </row>
    <row r="7" customFormat="false" ht="18" hidden="false" customHeight="true" outlineLevel="0" collapsed="false">
      <c r="A7" s="11" t="s">
        <v>44</v>
      </c>
      <c r="B7" s="11"/>
      <c r="C7" s="11" t="s">
        <v>45</v>
      </c>
      <c r="D7" s="11"/>
      <c r="E7" s="11" t="s">
        <v>46</v>
      </c>
      <c r="F7" s="11"/>
      <c r="G7" s="11" t="s">
        <v>47</v>
      </c>
      <c r="H7" s="11"/>
    </row>
    <row r="8" customFormat="false" ht="21.75" hidden="false" customHeight="true" outlineLevel="0" collapsed="false">
      <c r="A8" s="12" t="n">
        <f aca="false">'Annual P&amp;L'!C20</f>
        <v>397723.643453316</v>
      </c>
      <c r="B8" s="12"/>
      <c r="C8" s="12" t="n">
        <f aca="false">'Annual P&amp;L'!E20</f>
        <v>77315593.6205185</v>
      </c>
      <c r="D8" s="12"/>
      <c r="E8" s="13" t="n">
        <f aca="false">'Payroll Assumptions'!AL42</f>
        <v>14</v>
      </c>
      <c r="F8" s="13"/>
      <c r="G8" s="12" t="n">
        <f aca="false">'Revenue Assumptions'!AL11</f>
        <v>52813.7570135567</v>
      </c>
      <c r="H8" s="12"/>
    </row>
    <row r="9" customFormat="false" ht="21.75" hidden="false" customHeight="true" outlineLevel="0" collapsed="false">
      <c r="A9" s="12"/>
      <c r="B9" s="12"/>
      <c r="C9" s="12"/>
      <c r="D9" s="12"/>
      <c r="E9" s="13"/>
      <c r="F9" s="13"/>
      <c r="G9" s="12"/>
      <c r="H9" s="12"/>
    </row>
    <row r="10" customFormat="false" ht="15" hidden="false" customHeight="true" outlineLevel="0" collapsed="false">
      <c r="A10" s="14" t="s">
        <v>48</v>
      </c>
    </row>
  </sheetData>
  <mergeCells count="17">
    <mergeCell ref="A1:H1"/>
    <mergeCell ref="A3:B3"/>
    <mergeCell ref="C3:D3"/>
    <mergeCell ref="E3:F3"/>
    <mergeCell ref="G3:H3"/>
    <mergeCell ref="A4:B5"/>
    <mergeCell ref="C4:D5"/>
    <mergeCell ref="E4:F5"/>
    <mergeCell ref="G4:H5"/>
    <mergeCell ref="A7:B7"/>
    <mergeCell ref="C7:D7"/>
    <mergeCell ref="E7:F7"/>
    <mergeCell ref="G7:H7"/>
    <mergeCell ref="A8:B9"/>
    <mergeCell ref="C8:D9"/>
    <mergeCell ref="E8:F9"/>
    <mergeCell ref="G8:H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1A2E"/>
    <pageSetUpPr fitToPage="false"/>
  </sheetPr>
  <dimension ref="A1:D6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2"/>
    <col collapsed="false" customWidth="true" hidden="false" outlineLevel="0" max="2" min="2" style="1" width="10"/>
    <col collapsed="false" customWidth="true" hidden="false" outlineLevel="0" max="3" min="3" style="1" width="20"/>
    <col collapsed="false" customWidth="true" hidden="false" outlineLevel="0" max="4" min="4" style="1" width="55"/>
  </cols>
  <sheetData>
    <row r="1" customFormat="false" ht="27.75" hidden="false" customHeight="true" outlineLevel="0" collapsed="false">
      <c r="A1" s="2" t="s">
        <v>49</v>
      </c>
      <c r="B1" s="2"/>
      <c r="C1" s="2"/>
      <c r="D1" s="2"/>
    </row>
    <row r="3" customFormat="false" ht="15" hidden="false" customHeight="true" outlineLevel="0" collapsed="false">
      <c r="A3" s="15" t="s">
        <v>50</v>
      </c>
      <c r="B3" s="15"/>
      <c r="C3" s="15"/>
      <c r="D3" s="15"/>
    </row>
    <row r="4" customFormat="false" ht="15" hidden="false" customHeight="true" outlineLevel="0" collapsed="false">
      <c r="A4" s="6" t="s">
        <v>51</v>
      </c>
      <c r="B4" s="14" t="s">
        <v>52</v>
      </c>
      <c r="C4" s="16" t="n">
        <v>46235</v>
      </c>
      <c r="D4" s="14" t="s">
        <v>53</v>
      </c>
    </row>
    <row r="5" customFormat="false" ht="15" hidden="false" customHeight="true" outlineLevel="0" collapsed="false">
      <c r="A5" s="6" t="s">
        <v>54</v>
      </c>
      <c r="B5" s="14" t="s">
        <v>55</v>
      </c>
      <c r="C5" s="17" t="n">
        <v>36</v>
      </c>
      <c r="D5" s="14" t="s">
        <v>56</v>
      </c>
    </row>
    <row r="6" customFormat="false" ht="15" hidden="false" customHeight="true" outlineLevel="0" collapsed="false">
      <c r="A6" s="6" t="s">
        <v>57</v>
      </c>
      <c r="C6" s="18" t="s">
        <v>58</v>
      </c>
    </row>
    <row r="7" customFormat="false" ht="15" hidden="false" customHeight="true" outlineLevel="0" collapsed="false">
      <c r="A7" s="6" t="s">
        <v>59</v>
      </c>
      <c r="B7" s="14" t="s">
        <v>60</v>
      </c>
      <c r="C7" s="19" t="n">
        <v>0.25</v>
      </c>
      <c r="D7" s="14" t="s">
        <v>61</v>
      </c>
    </row>
    <row r="8" customFormat="false" ht="15" hidden="false" customHeight="true" outlineLevel="0" collapsed="false">
      <c r="A8" s="6" t="s">
        <v>62</v>
      </c>
      <c r="B8" s="14" t="s">
        <v>63</v>
      </c>
      <c r="C8" s="19" t="n">
        <v>0.13</v>
      </c>
      <c r="D8" s="14" t="s">
        <v>64</v>
      </c>
    </row>
    <row r="9" customFormat="false" ht="15" hidden="false" customHeight="true" outlineLevel="0" collapsed="false">
      <c r="A9" s="6" t="s">
        <v>65</v>
      </c>
      <c r="B9" s="14" t="s">
        <v>66</v>
      </c>
      <c r="C9" s="17" t="n">
        <v>3</v>
      </c>
      <c r="D9" s="14" t="s">
        <v>67</v>
      </c>
    </row>
    <row r="10" customFormat="false" ht="15" hidden="false" customHeight="true" outlineLevel="0" collapsed="false">
      <c r="A10" s="6" t="s">
        <v>68</v>
      </c>
      <c r="B10" s="14" t="s">
        <v>69</v>
      </c>
      <c r="C10" s="19" t="n">
        <v>0.18</v>
      </c>
      <c r="D10" s="14" t="s">
        <v>70</v>
      </c>
    </row>
    <row r="11" customFormat="false" ht="15" hidden="false" customHeight="true" outlineLevel="0" collapsed="false"/>
    <row r="12" customFormat="false" ht="15" hidden="false" customHeight="true" outlineLevel="0" collapsed="false">
      <c r="A12" s="15" t="s">
        <v>71</v>
      </c>
      <c r="B12" s="15"/>
      <c r="C12" s="15"/>
      <c r="D12" s="15"/>
    </row>
    <row r="13" customFormat="false" ht="15" hidden="false" customHeight="true" outlineLevel="0" collapsed="false">
      <c r="A13" s="6" t="s">
        <v>72</v>
      </c>
      <c r="B13" s="14" t="s">
        <v>73</v>
      </c>
      <c r="C13" s="20" t="n">
        <v>3000</v>
      </c>
      <c r="D13" s="14" t="s">
        <v>74</v>
      </c>
    </row>
    <row r="14" customFormat="false" ht="15" hidden="false" customHeight="true" outlineLevel="0" collapsed="false">
      <c r="A14" s="6" t="s">
        <v>75</v>
      </c>
      <c r="B14" s="14" t="s">
        <v>60</v>
      </c>
      <c r="C14" s="19" t="n">
        <v>0.1</v>
      </c>
      <c r="D14" s="14" t="s">
        <v>76</v>
      </c>
    </row>
    <row r="15" customFormat="false" ht="15" hidden="false" customHeight="true" outlineLevel="0" collapsed="false">
      <c r="A15" s="6" t="s">
        <v>77</v>
      </c>
      <c r="B15" s="14" t="s">
        <v>78</v>
      </c>
      <c r="C15" s="21" t="n">
        <v>0.002</v>
      </c>
      <c r="D15" s="14" t="s">
        <v>79</v>
      </c>
    </row>
    <row r="16" customFormat="false" ht="15" hidden="false" customHeight="true" outlineLevel="0" collapsed="false">
      <c r="A16" s="6" t="s">
        <v>80</v>
      </c>
      <c r="B16" s="14" t="s">
        <v>60</v>
      </c>
      <c r="C16" s="19" t="n">
        <v>0.02</v>
      </c>
      <c r="D16" s="14" t="s">
        <v>81</v>
      </c>
    </row>
    <row r="17" customFormat="false" ht="15" hidden="false" customHeight="true" outlineLevel="0" collapsed="false">
      <c r="A17" s="6" t="s">
        <v>82</v>
      </c>
      <c r="B17" s="14" t="s">
        <v>60</v>
      </c>
      <c r="C17" s="19" t="n">
        <v>0.15</v>
      </c>
      <c r="D17" s="14" t="s">
        <v>83</v>
      </c>
    </row>
    <row r="18" customFormat="false" ht="15" hidden="false" customHeight="true" outlineLevel="0" collapsed="false">
      <c r="A18" s="6" t="s">
        <v>84</v>
      </c>
      <c r="B18" s="14" t="s">
        <v>78</v>
      </c>
      <c r="C18" s="21" t="n">
        <v>0.001</v>
      </c>
      <c r="D18" s="14" t="s">
        <v>85</v>
      </c>
    </row>
    <row r="19" customFormat="false" ht="15" hidden="false" customHeight="true" outlineLevel="0" collapsed="false">
      <c r="A19" s="6" t="s">
        <v>86</v>
      </c>
      <c r="B19" s="14" t="s">
        <v>60</v>
      </c>
      <c r="C19" s="19" t="n">
        <v>0.32</v>
      </c>
    </row>
    <row r="20" customFormat="false" ht="15" hidden="false" customHeight="true" outlineLevel="0" collapsed="false">
      <c r="A20" s="6" t="s">
        <v>87</v>
      </c>
      <c r="B20" s="14" t="s">
        <v>60</v>
      </c>
      <c r="C20" s="19" t="n">
        <v>0.1</v>
      </c>
      <c r="D20" s="14" t="s">
        <v>88</v>
      </c>
    </row>
    <row r="21" customFormat="false" ht="15" hidden="false" customHeight="true" outlineLevel="0" collapsed="false">
      <c r="A21" s="6" t="s">
        <v>89</v>
      </c>
      <c r="B21" s="14" t="s">
        <v>90</v>
      </c>
      <c r="C21" s="21" t="n">
        <v>0.35</v>
      </c>
      <c r="D21" s="14" t="s">
        <v>91</v>
      </c>
    </row>
    <row r="22" customFormat="false" ht="15" hidden="false" customHeight="true" outlineLevel="0" collapsed="false">
      <c r="A22" s="6" t="s">
        <v>92</v>
      </c>
      <c r="B22" s="14" t="s">
        <v>58</v>
      </c>
      <c r="C22" s="20" t="n">
        <v>1700</v>
      </c>
    </row>
    <row r="23" customFormat="false" ht="15" hidden="false" customHeight="true" outlineLevel="0" collapsed="false">
      <c r="A23" s="6" t="s">
        <v>93</v>
      </c>
      <c r="B23" s="14" t="s">
        <v>94</v>
      </c>
      <c r="C23" s="21" t="n">
        <v>0.02</v>
      </c>
      <c r="D23" s="14" t="s">
        <v>95</v>
      </c>
    </row>
    <row r="24" customFormat="false" ht="15" hidden="false" customHeight="true" outlineLevel="0" collapsed="false">
      <c r="A24" s="6" t="s">
        <v>96</v>
      </c>
      <c r="B24" s="14" t="s">
        <v>97</v>
      </c>
      <c r="C24" s="19" t="n">
        <v>0.15</v>
      </c>
      <c r="D24" s="14" t="s">
        <v>98</v>
      </c>
    </row>
    <row r="25" customFormat="false" ht="15" hidden="false" customHeight="true" outlineLevel="0" collapsed="false">
      <c r="A25" s="6" t="s">
        <v>99</v>
      </c>
      <c r="B25" s="14" t="s">
        <v>100</v>
      </c>
      <c r="C25" s="19" t="n">
        <v>0.03</v>
      </c>
    </row>
    <row r="26" customFormat="false" ht="15" hidden="false" customHeight="true" outlineLevel="0" collapsed="false">
      <c r="A26" s="6" t="s">
        <v>101</v>
      </c>
      <c r="B26" s="14" t="s">
        <v>78</v>
      </c>
      <c r="C26" s="21" t="n">
        <v>0.0015</v>
      </c>
    </row>
    <row r="27" customFormat="false" ht="15" hidden="false" customHeight="true" outlineLevel="0" collapsed="false">
      <c r="A27" s="6" t="s">
        <v>102</v>
      </c>
      <c r="B27" s="14" t="s">
        <v>60</v>
      </c>
      <c r="C27" s="19" t="n">
        <v>0.2</v>
      </c>
    </row>
    <row r="28" customFormat="false" ht="15" hidden="false" customHeight="true" outlineLevel="0" collapsed="false">
      <c r="A28" s="6" t="s">
        <v>103</v>
      </c>
      <c r="B28" s="14" t="s">
        <v>104</v>
      </c>
      <c r="C28" s="20" t="n">
        <v>499</v>
      </c>
    </row>
    <row r="29" customFormat="false" ht="15" hidden="false" customHeight="true" outlineLevel="0" collapsed="false">
      <c r="A29" s="6" t="s">
        <v>105</v>
      </c>
      <c r="B29" s="14" t="s">
        <v>106</v>
      </c>
      <c r="C29" s="17" t="n">
        <v>7</v>
      </c>
      <c r="D29" s="14" t="s">
        <v>107</v>
      </c>
    </row>
    <row r="30" customFormat="false" ht="15" hidden="false" customHeight="true" outlineLevel="0" collapsed="false">
      <c r="A30" s="6" t="s">
        <v>108</v>
      </c>
      <c r="B30" s="14" t="s">
        <v>104</v>
      </c>
      <c r="C30" s="20" t="n">
        <v>20000</v>
      </c>
    </row>
    <row r="31" customFormat="false" ht="15" hidden="false" customHeight="true" outlineLevel="0" collapsed="false">
      <c r="A31" s="6" t="s">
        <v>109</v>
      </c>
      <c r="B31" s="14" t="s">
        <v>94</v>
      </c>
      <c r="C31" s="19" t="n">
        <v>0.06</v>
      </c>
    </row>
    <row r="32" customFormat="false" ht="15" hidden="false" customHeight="true" outlineLevel="0" collapsed="false"/>
    <row r="33" customFormat="false" ht="15" hidden="false" customHeight="true" outlineLevel="0" collapsed="false">
      <c r="A33" s="15" t="s">
        <v>110</v>
      </c>
      <c r="B33" s="15"/>
      <c r="C33" s="15"/>
      <c r="D33" s="15"/>
    </row>
    <row r="34" customFormat="false" ht="15" hidden="false" customHeight="true" outlineLevel="0" collapsed="false">
      <c r="A34" s="6" t="s">
        <v>111</v>
      </c>
      <c r="B34" s="14" t="s">
        <v>97</v>
      </c>
      <c r="C34" s="19" t="n">
        <v>0.02</v>
      </c>
    </row>
    <row r="35" customFormat="false" ht="15" hidden="false" customHeight="true" outlineLevel="0" collapsed="false">
      <c r="A35" s="6" t="s">
        <v>112</v>
      </c>
      <c r="B35" s="14" t="s">
        <v>104</v>
      </c>
      <c r="C35" s="22" t="n">
        <v>8</v>
      </c>
      <c r="D35" s="14" t="s">
        <v>113</v>
      </c>
    </row>
    <row r="36" customFormat="false" ht="15" hidden="false" customHeight="true" outlineLevel="0" collapsed="false">
      <c r="A36" s="6" t="s">
        <v>114</v>
      </c>
      <c r="B36" s="14" t="s">
        <v>104</v>
      </c>
      <c r="C36" s="20" t="n">
        <v>25000</v>
      </c>
      <c r="D36" s="14" t="s">
        <v>115</v>
      </c>
    </row>
    <row r="37" customFormat="false" ht="15" hidden="false" customHeight="true" outlineLevel="0" collapsed="false">
      <c r="A37" s="6" t="s">
        <v>116</v>
      </c>
      <c r="B37" s="14" t="s">
        <v>58</v>
      </c>
      <c r="C37" s="20" t="n">
        <v>75000</v>
      </c>
      <c r="D37" s="14" t="s">
        <v>117</v>
      </c>
    </row>
    <row r="38" customFormat="false" ht="15" hidden="false" customHeight="true" outlineLevel="0" collapsed="false">
      <c r="A38" s="6" t="s">
        <v>118</v>
      </c>
      <c r="B38" s="14" t="s">
        <v>94</v>
      </c>
      <c r="C38" s="19" t="n">
        <v>0.06</v>
      </c>
    </row>
    <row r="39" customFormat="false" ht="15" hidden="false" customHeight="true" outlineLevel="0" collapsed="false">
      <c r="A39" s="6" t="s">
        <v>119</v>
      </c>
      <c r="B39" s="14" t="s">
        <v>104</v>
      </c>
      <c r="C39" s="20" t="n">
        <v>18000</v>
      </c>
    </row>
    <row r="40" customFormat="false" ht="15" hidden="false" customHeight="true" outlineLevel="0" collapsed="false">
      <c r="A40" s="6" t="s">
        <v>120</v>
      </c>
      <c r="B40" s="14" t="s">
        <v>104</v>
      </c>
      <c r="C40" s="20" t="n">
        <v>30000</v>
      </c>
    </row>
    <row r="41" customFormat="false" ht="15" hidden="false" customHeight="true" outlineLevel="0" collapsed="false">
      <c r="A41" s="6" t="s">
        <v>121</v>
      </c>
      <c r="B41" s="14" t="s">
        <v>104</v>
      </c>
      <c r="C41" s="20" t="n">
        <v>25000</v>
      </c>
    </row>
    <row r="42" customFormat="false" ht="15" hidden="false" customHeight="true" outlineLevel="0" collapsed="false">
      <c r="A42" s="6" t="s">
        <v>122</v>
      </c>
      <c r="B42" s="14" t="s">
        <v>104</v>
      </c>
      <c r="C42" s="20" t="n">
        <v>12000</v>
      </c>
    </row>
    <row r="43" customFormat="false" ht="15" hidden="false" customHeight="true" outlineLevel="0" collapsed="false"/>
    <row r="44" customFormat="false" ht="15" hidden="false" customHeight="true" outlineLevel="0" collapsed="false">
      <c r="A44" s="15" t="s">
        <v>123</v>
      </c>
      <c r="B44" s="15"/>
      <c r="C44" s="15"/>
      <c r="D44" s="15"/>
    </row>
    <row r="45" customFormat="false" ht="15" hidden="false" customHeight="true" outlineLevel="0" collapsed="false">
      <c r="A45" s="23" t="s">
        <v>124</v>
      </c>
      <c r="B45" s="14" t="s">
        <v>58</v>
      </c>
      <c r="C45" s="24" t="n">
        <v>15000000</v>
      </c>
      <c r="D45" s="14" t="s">
        <v>125</v>
      </c>
    </row>
    <row r="46" customFormat="false" ht="15" hidden="false" customHeight="true" outlineLevel="0" collapsed="false">
      <c r="A46" s="23" t="s">
        <v>126</v>
      </c>
      <c r="B46" s="14" t="s">
        <v>106</v>
      </c>
      <c r="C46" s="24" t="n">
        <v>1</v>
      </c>
      <c r="D46" s="14" t="s">
        <v>127</v>
      </c>
    </row>
    <row r="47" customFormat="false" ht="15" hidden="false" customHeight="true" outlineLevel="0" collapsed="false">
      <c r="A47" s="23" t="s">
        <v>128</v>
      </c>
      <c r="B47" s="14" t="s">
        <v>58</v>
      </c>
      <c r="C47" s="25" t="n">
        <f aca="false">C53*(1-C55)/C55</f>
        <v>106186666.666667</v>
      </c>
      <c r="D47" s="14" t="s">
        <v>129</v>
      </c>
    </row>
    <row r="48" customFormat="false" ht="15" hidden="false" customHeight="true" outlineLevel="0" collapsed="false">
      <c r="A48" s="23" t="s">
        <v>130</v>
      </c>
      <c r="B48" s="14" t="s">
        <v>58</v>
      </c>
      <c r="C48" s="26" t="n">
        <f aca="false">C47+C53</f>
        <v>120666666.666667</v>
      </c>
    </row>
    <row r="49" customFormat="false" ht="15" hidden="false" customHeight="true" outlineLevel="0" collapsed="false">
      <c r="A49" s="23" t="s">
        <v>131</v>
      </c>
      <c r="B49" s="14" t="s">
        <v>60</v>
      </c>
      <c r="C49" s="24" t="n">
        <v>0.7</v>
      </c>
    </row>
    <row r="50" customFormat="false" ht="15" hidden="false" customHeight="true" outlineLevel="0" collapsed="false">
      <c r="A50" s="23" t="s">
        <v>132</v>
      </c>
      <c r="B50" s="14" t="s">
        <v>60</v>
      </c>
      <c r="C50" s="24" t="n">
        <v>0.3</v>
      </c>
    </row>
    <row r="51" customFormat="false" ht="15" hidden="false" customHeight="true" outlineLevel="0" collapsed="false">
      <c r="A51" s="23" t="s">
        <v>133</v>
      </c>
      <c r="C51" s="27" t="n">
        <v>520000</v>
      </c>
    </row>
    <row r="52" customFormat="false" ht="15" hidden="false" customHeight="true" outlineLevel="0" collapsed="false">
      <c r="A52" s="23" t="s">
        <v>134</v>
      </c>
      <c r="C52" s="28" t="n">
        <v>0.0065</v>
      </c>
    </row>
    <row r="53" customFormat="false" ht="15" hidden="false" customHeight="true" outlineLevel="0" collapsed="false">
      <c r="A53" s="23" t="s">
        <v>135</v>
      </c>
      <c r="C53" s="29" t="n">
        <f aca="false">C45-C51</f>
        <v>14480000</v>
      </c>
    </row>
    <row r="54" customFormat="false" ht="15" hidden="false" customHeight="true" outlineLevel="0" collapsed="false">
      <c r="A54" s="23" t="s">
        <v>136</v>
      </c>
      <c r="C54" s="28" t="n">
        <v>0.12</v>
      </c>
      <c r="D54" s="1" t="s">
        <v>137</v>
      </c>
    </row>
    <row r="55" customFormat="false" ht="15" hidden="false" customHeight="true" outlineLevel="0" collapsed="false">
      <c r="A55" s="23" t="s">
        <v>138</v>
      </c>
      <c r="C55" s="30" t="n">
        <f aca="false">C54</f>
        <v>0.12</v>
      </c>
    </row>
    <row r="56" customFormat="false" ht="15" hidden="false" customHeight="true" outlineLevel="0" collapsed="false">
      <c r="A56" s="23" t="s">
        <v>139</v>
      </c>
      <c r="C56" s="30" t="n">
        <f aca="false">C55</f>
        <v>0.12</v>
      </c>
    </row>
    <row r="58" customFormat="false" ht="15" hidden="false" customHeight="true" outlineLevel="0" collapsed="false">
      <c r="A58" s="31" t="s">
        <v>140</v>
      </c>
    </row>
    <row r="59" customFormat="false" ht="15" hidden="false" customHeight="true" outlineLevel="0" collapsed="false">
      <c r="A59" s="1" t="s">
        <v>141</v>
      </c>
      <c r="B59" s="1" t="s">
        <v>106</v>
      </c>
      <c r="C59" s="32" t="n">
        <v>7</v>
      </c>
      <c r="D59" s="1" t="s">
        <v>142</v>
      </c>
    </row>
    <row r="60" customFormat="false" ht="15" hidden="false" customHeight="true" outlineLevel="0" collapsed="false">
      <c r="A60" s="1" t="s">
        <v>143</v>
      </c>
      <c r="B60" s="1" t="s">
        <v>60</v>
      </c>
      <c r="C60" s="32" t="n">
        <v>0.42</v>
      </c>
      <c r="D60" s="1" t="s">
        <v>144</v>
      </c>
    </row>
    <row r="61" customFormat="false" ht="15" hidden="false" customHeight="true" outlineLevel="0" collapsed="false">
      <c r="A61" s="1" t="s">
        <v>145</v>
      </c>
      <c r="B61" s="1" t="s">
        <v>78</v>
      </c>
      <c r="C61" s="32" t="n">
        <v>0.055</v>
      </c>
      <c r="D61" s="1" t="s">
        <v>146</v>
      </c>
    </row>
  </sheetData>
  <mergeCells count="5">
    <mergeCell ref="A1:D1"/>
    <mergeCell ref="A3:D3"/>
    <mergeCell ref="A12:D12"/>
    <mergeCell ref="A33:D33"/>
    <mergeCell ref="A44:D4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AL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0"/>
    <col collapsed="false" customWidth="true" hidden="false" outlineLevel="0" max="2" min="2" style="1" width="10"/>
    <col collapsed="false" customWidth="true" hidden="false" outlineLevel="0" max="38" min="3" style="1" width="10.51"/>
  </cols>
  <sheetData>
    <row r="1" customFormat="false" ht="27.75" hidden="false" customHeight="true" outlineLevel="0" collapsed="false">
      <c r="A1" s="2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3" customFormat="false" ht="15" hidden="false" customHeight="true" outlineLevel="0" collapsed="false">
      <c r="A3" s="33" t="s">
        <v>147</v>
      </c>
      <c r="B3" s="33" t="s">
        <v>148</v>
      </c>
      <c r="C3" s="34" t="n">
        <v>1</v>
      </c>
      <c r="D3" s="34" t="n">
        <v>2</v>
      </c>
      <c r="E3" s="34" t="n">
        <v>3</v>
      </c>
      <c r="F3" s="34" t="n">
        <v>4</v>
      </c>
      <c r="G3" s="34" t="n">
        <v>5</v>
      </c>
      <c r="H3" s="34" t="n">
        <v>6</v>
      </c>
      <c r="I3" s="34" t="n">
        <v>7</v>
      </c>
      <c r="J3" s="34" t="n">
        <v>8</v>
      </c>
      <c r="K3" s="34" t="n">
        <v>9</v>
      </c>
      <c r="L3" s="34" t="n">
        <v>10</v>
      </c>
      <c r="M3" s="34" t="n">
        <v>11</v>
      </c>
      <c r="N3" s="34" t="n">
        <v>12</v>
      </c>
      <c r="O3" s="34" t="n">
        <v>13</v>
      </c>
      <c r="P3" s="34" t="n">
        <v>14</v>
      </c>
      <c r="Q3" s="34" t="n">
        <v>15</v>
      </c>
      <c r="R3" s="34" t="n">
        <v>16</v>
      </c>
      <c r="S3" s="34" t="n">
        <v>17</v>
      </c>
      <c r="T3" s="34" t="n">
        <v>18</v>
      </c>
      <c r="U3" s="34" t="n">
        <v>19</v>
      </c>
      <c r="V3" s="34" t="n">
        <v>20</v>
      </c>
      <c r="W3" s="34" t="n">
        <v>21</v>
      </c>
      <c r="X3" s="34" t="n">
        <v>22</v>
      </c>
      <c r="Y3" s="34" t="n">
        <v>23</v>
      </c>
      <c r="Z3" s="34" t="n">
        <v>24</v>
      </c>
      <c r="AA3" s="34" t="n">
        <v>25</v>
      </c>
      <c r="AB3" s="34" t="n">
        <v>26</v>
      </c>
      <c r="AC3" s="34" t="n">
        <v>27</v>
      </c>
      <c r="AD3" s="34" t="n">
        <v>28</v>
      </c>
      <c r="AE3" s="34" t="n">
        <v>29</v>
      </c>
      <c r="AF3" s="34" t="n">
        <v>30</v>
      </c>
      <c r="AG3" s="34" t="n">
        <v>31</v>
      </c>
      <c r="AH3" s="34" t="n">
        <v>32</v>
      </c>
      <c r="AI3" s="34" t="n">
        <v>33</v>
      </c>
      <c r="AJ3" s="34" t="n">
        <v>34</v>
      </c>
      <c r="AK3" s="34" t="n">
        <v>35</v>
      </c>
      <c r="AL3" s="34" t="n">
        <v>36</v>
      </c>
    </row>
    <row r="4" customFormat="false" ht="15" hidden="false" customHeight="true" outlineLevel="0" collapsed="false">
      <c r="A4" s="14" t="s">
        <v>149</v>
      </c>
      <c r="C4" s="35" t="s">
        <v>150</v>
      </c>
      <c r="D4" s="35" t="s">
        <v>151</v>
      </c>
      <c r="E4" s="35" t="s">
        <v>152</v>
      </c>
      <c r="F4" s="35" t="s">
        <v>153</v>
      </c>
      <c r="G4" s="35" t="s">
        <v>154</v>
      </c>
      <c r="H4" s="35" t="s">
        <v>155</v>
      </c>
      <c r="I4" s="35" t="s">
        <v>156</v>
      </c>
      <c r="J4" s="35" t="s">
        <v>157</v>
      </c>
      <c r="K4" s="35" t="s">
        <v>158</v>
      </c>
      <c r="L4" s="35" t="s">
        <v>159</v>
      </c>
      <c r="M4" s="35" t="s">
        <v>160</v>
      </c>
      <c r="N4" s="35" t="s">
        <v>161</v>
      </c>
      <c r="O4" s="35" t="s">
        <v>162</v>
      </c>
      <c r="P4" s="35" t="s">
        <v>163</v>
      </c>
      <c r="Q4" s="35" t="s">
        <v>164</v>
      </c>
      <c r="R4" s="35" t="s">
        <v>165</v>
      </c>
      <c r="S4" s="35" t="s">
        <v>166</v>
      </c>
      <c r="T4" s="35" t="s">
        <v>167</v>
      </c>
      <c r="U4" s="35" t="s">
        <v>168</v>
      </c>
      <c r="V4" s="35" t="s">
        <v>169</v>
      </c>
      <c r="W4" s="35" t="s">
        <v>170</v>
      </c>
      <c r="X4" s="35" t="s">
        <v>171</v>
      </c>
      <c r="Y4" s="35" t="s">
        <v>172</v>
      </c>
      <c r="Z4" s="35" t="s">
        <v>173</v>
      </c>
      <c r="AA4" s="35" t="s">
        <v>174</v>
      </c>
      <c r="AB4" s="35" t="s">
        <v>175</v>
      </c>
      <c r="AC4" s="35" t="s">
        <v>176</v>
      </c>
      <c r="AD4" s="35" t="s">
        <v>177</v>
      </c>
      <c r="AE4" s="35" t="s">
        <v>178</v>
      </c>
      <c r="AF4" s="35" t="s">
        <v>179</v>
      </c>
      <c r="AG4" s="35" t="s">
        <v>180</v>
      </c>
      <c r="AH4" s="35" t="s">
        <v>181</v>
      </c>
      <c r="AI4" s="35" t="s">
        <v>182</v>
      </c>
      <c r="AJ4" s="35" t="s">
        <v>183</v>
      </c>
      <c r="AK4" s="35" t="s">
        <v>184</v>
      </c>
      <c r="AL4" s="35" t="s">
        <v>185</v>
      </c>
    </row>
    <row r="5" customFormat="false" ht="15" hidden="false" customHeight="true" outlineLevel="0" collapsed="false">
      <c r="A5" s="36" t="s">
        <v>186</v>
      </c>
      <c r="B5" s="36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</row>
    <row r="6" customFormat="false" ht="15" hidden="false" customHeight="true" outlineLevel="0" collapsed="false">
      <c r="A6" s="6" t="s">
        <v>187</v>
      </c>
      <c r="B6" s="14" t="s">
        <v>73</v>
      </c>
      <c r="C6" s="38" t="n">
        <f aca="false">Controls!$C$13</f>
        <v>3000</v>
      </c>
      <c r="D6" s="38" t="n">
        <f aca="false">C6*(1+D7)</f>
        <v>3294</v>
      </c>
      <c r="E6" s="38" t="n">
        <f aca="false">D6*(1+E7)</f>
        <v>3610.224</v>
      </c>
      <c r="F6" s="38" t="n">
        <f aca="false">E6*(1+F7)</f>
        <v>3949.585056</v>
      </c>
      <c r="G6" s="38" t="n">
        <f aca="false">F6*(1+G7)</f>
        <v>4312.946881152</v>
      </c>
      <c r="H6" s="38" t="n">
        <f aca="false">G6*(1+H7)</f>
        <v>4701.11210045568</v>
      </c>
      <c r="I6" s="38" t="n">
        <f aca="false">H6*(1+I7)</f>
        <v>6675.57918264707</v>
      </c>
      <c r="J6" s="38" t="n">
        <f aca="false">I6*(1+J7)</f>
        <v>9112.16558431325</v>
      </c>
      <c r="K6" s="38" t="n">
        <f aca="false">J6*(1+K7)</f>
        <v>11936.9369154504</v>
      </c>
      <c r="L6" s="38" t="n">
        <f aca="false">K6*(1+L7)</f>
        <v>14980.8558288902</v>
      </c>
      <c r="M6" s="38" t="n">
        <f aca="false">L6*(1+M7)</f>
        <v>17977.0269946682</v>
      </c>
      <c r="N6" s="38" t="n">
        <f aca="false">M6*(1+N7)</f>
        <v>20583.6959088951</v>
      </c>
      <c r="O6" s="38" t="n">
        <f aca="false">N6*(1+O7)</f>
        <v>22436.2285406957</v>
      </c>
      <c r="P6" s="38" t="n">
        <f aca="false">O6*(1+P7)</f>
        <v>23221.49653962</v>
      </c>
      <c r="Q6" s="38" t="n">
        <f aca="false">P6*(1+Q7)</f>
        <v>23685.9264704124</v>
      </c>
      <c r="R6" s="38" t="n">
        <f aca="false">Q6*(1+R7)</f>
        <v>24159.6449998207</v>
      </c>
      <c r="S6" s="38" t="n">
        <f aca="false">R6*(1+S7)</f>
        <v>24642.8378998171</v>
      </c>
      <c r="T6" s="38" t="n">
        <f aca="false">S6*(1+T7)</f>
        <v>25135.6946578134</v>
      </c>
      <c r="U6" s="38" t="n">
        <f aca="false">T6*(1+U7)</f>
        <v>25638.4085509697</v>
      </c>
      <c r="V6" s="38" t="n">
        <f aca="false">U6*(1+V7)</f>
        <v>26151.1767219891</v>
      </c>
      <c r="W6" s="38" t="n">
        <f aca="false">V6*(1+W7)</f>
        <v>26674.2002564289</v>
      </c>
      <c r="X6" s="38" t="n">
        <f aca="false">W6*(1+X7)</f>
        <v>27207.6842615575</v>
      </c>
      <c r="Y6" s="38" t="n">
        <f aca="false">X6*(1+Y7)</f>
        <v>27751.8379467886</v>
      </c>
      <c r="Z6" s="38" t="n">
        <f aca="false">Y6*(1+Z7)</f>
        <v>28306.8747057244</v>
      </c>
      <c r="AA6" s="38" t="n">
        <f aca="false">Z6*(1+AA7)</f>
        <v>28873.0121998389</v>
      </c>
      <c r="AB6" s="38" t="n">
        <f aca="false">AA6*(1+AB7)</f>
        <v>29450.4724438356</v>
      </c>
      <c r="AC6" s="38" t="n">
        <f aca="false">AB6*(1+AC7)</f>
        <v>30039.4818927124</v>
      </c>
      <c r="AD6" s="38" t="n">
        <f aca="false">AC6*(1+AD7)</f>
        <v>30640.2715305666</v>
      </c>
      <c r="AE6" s="38" t="n">
        <f aca="false">AD6*(1+AE7)</f>
        <v>31253.0769611779</v>
      </c>
      <c r="AF6" s="38" t="n">
        <f aca="false">AE6*(1+AF7)</f>
        <v>31878.1385004015</v>
      </c>
      <c r="AG6" s="38" t="n">
        <f aca="false">AF6*(1+AG7)</f>
        <v>32515.7012704095</v>
      </c>
      <c r="AH6" s="38" t="n">
        <f aca="false">AG6*(1+AH7)</f>
        <v>33166.0152958177</v>
      </c>
      <c r="AI6" s="38" t="n">
        <f aca="false">AH6*(1+AI7)</f>
        <v>33829.3356017341</v>
      </c>
      <c r="AJ6" s="38" t="n">
        <f aca="false">AI6*(1+AJ7)</f>
        <v>34505.9223137688</v>
      </c>
      <c r="AK6" s="38" t="n">
        <f aca="false">AJ6*(1+AK7)</f>
        <v>35196.0407600441</v>
      </c>
      <c r="AL6" s="38" t="n">
        <f aca="false">AK6*(1+AL7)</f>
        <v>35899.961575245</v>
      </c>
    </row>
    <row r="7" customFormat="false" ht="15" hidden="false" customHeight="true" outlineLevel="0" collapsed="false">
      <c r="A7" s="6" t="s">
        <v>188</v>
      </c>
      <c r="B7" s="14" t="s">
        <v>60</v>
      </c>
      <c r="C7" s="39" t="n">
        <f aca="false">IF(C$3&lt;Controls!$C$59,MAX(Controls!$C$16,Controls!$C$14-Controls!$C$15*(C$3-1)),MAX(Controls!$C$16,Controls!$C$60-Controls!$C$61*(C$3-Controls!$C$59)))</f>
        <v>0.1</v>
      </c>
      <c r="D7" s="39" t="n">
        <f aca="false">IF(D$3&lt;Controls!$C$59,MAX(Controls!$C$16,Controls!$C$14-Controls!$C$15*(D$3-1)),MAX(Controls!$C$16,Controls!$C$60-Controls!$C$61*(D$3-Controls!$C$59)))</f>
        <v>0.098</v>
      </c>
      <c r="E7" s="39" t="n">
        <f aca="false">IF(E$3&lt;Controls!$C$59,MAX(Controls!$C$16,Controls!$C$14-Controls!$C$15*(E$3-1)),MAX(Controls!$C$16,Controls!$C$60-Controls!$C$61*(E$3-Controls!$C$59)))</f>
        <v>0.096</v>
      </c>
      <c r="F7" s="39" t="n">
        <f aca="false">IF(F$3&lt;Controls!$C$59,MAX(Controls!$C$16,Controls!$C$14-Controls!$C$15*(F$3-1)),MAX(Controls!$C$16,Controls!$C$60-Controls!$C$61*(F$3-Controls!$C$59)))</f>
        <v>0.094</v>
      </c>
      <c r="G7" s="39" t="n">
        <f aca="false">IF(G$3&lt;Controls!$C$59,MAX(Controls!$C$16,Controls!$C$14-Controls!$C$15*(G$3-1)),MAX(Controls!$C$16,Controls!$C$60-Controls!$C$61*(G$3-Controls!$C$59)))</f>
        <v>0.092</v>
      </c>
      <c r="H7" s="39" t="n">
        <f aca="false">IF(H$3&lt;Controls!$C$59,MAX(Controls!$C$16,Controls!$C$14-Controls!$C$15*(H$3-1)),MAX(Controls!$C$16,Controls!$C$60-Controls!$C$61*(H$3-Controls!$C$59)))</f>
        <v>0.09</v>
      </c>
      <c r="I7" s="39" t="n">
        <f aca="false">IF(I$3&lt;Controls!$C$59,MAX(Controls!$C$16,Controls!$C$14-Controls!$C$15*(I$3-1)),MAX(Controls!$C$16,Controls!$C$60-Controls!$C$61*(I$3-Controls!$C$59)))</f>
        <v>0.42</v>
      </c>
      <c r="J7" s="39" t="n">
        <f aca="false">IF(J$3&lt;Controls!$C$59,MAX(Controls!$C$16,Controls!$C$14-Controls!$C$15*(J$3-1)),MAX(Controls!$C$16,Controls!$C$60-Controls!$C$61*(J$3-Controls!$C$59)))</f>
        <v>0.365</v>
      </c>
      <c r="K7" s="39" t="n">
        <f aca="false">IF(K$3&lt;Controls!$C$59,MAX(Controls!$C$16,Controls!$C$14-Controls!$C$15*(K$3-1)),MAX(Controls!$C$16,Controls!$C$60-Controls!$C$61*(K$3-Controls!$C$59)))</f>
        <v>0.31</v>
      </c>
      <c r="L7" s="39" t="n">
        <f aca="false">IF(L$3&lt;Controls!$C$59,MAX(Controls!$C$16,Controls!$C$14-Controls!$C$15*(L$3-1)),MAX(Controls!$C$16,Controls!$C$60-Controls!$C$61*(L$3-Controls!$C$59)))</f>
        <v>0.255</v>
      </c>
      <c r="M7" s="39" t="n">
        <f aca="false">IF(M$3&lt;Controls!$C$59,MAX(Controls!$C$16,Controls!$C$14-Controls!$C$15*(M$3-1)),MAX(Controls!$C$16,Controls!$C$60-Controls!$C$61*(M$3-Controls!$C$59)))</f>
        <v>0.2</v>
      </c>
      <c r="N7" s="39" t="n">
        <f aca="false">IF(N$3&lt;Controls!$C$59,MAX(Controls!$C$16,Controls!$C$14-Controls!$C$15*(N$3-1)),MAX(Controls!$C$16,Controls!$C$60-Controls!$C$61*(N$3-Controls!$C$59)))</f>
        <v>0.145</v>
      </c>
      <c r="O7" s="39" t="n">
        <f aca="false">IF(O$3&lt;Controls!$C$59,MAX(Controls!$C$16,Controls!$C$14-Controls!$C$15*(O$3-1)),MAX(Controls!$C$16,Controls!$C$60-Controls!$C$61*(O$3-Controls!$C$59)))</f>
        <v>0.09</v>
      </c>
      <c r="P7" s="39" t="n">
        <f aca="false">IF(P$3&lt;Controls!$C$59,MAX(Controls!$C$16,Controls!$C$14-Controls!$C$15*(P$3-1)),MAX(Controls!$C$16,Controls!$C$60-Controls!$C$61*(P$3-Controls!$C$59)))</f>
        <v>0.035</v>
      </c>
      <c r="Q7" s="39" t="n">
        <f aca="false">IF(Q$3&lt;Controls!$C$59,MAX(Controls!$C$16,Controls!$C$14-Controls!$C$15*(Q$3-1)),MAX(Controls!$C$16,Controls!$C$60-Controls!$C$61*(Q$3-Controls!$C$59)))</f>
        <v>0.02</v>
      </c>
      <c r="R7" s="39" t="n">
        <f aca="false">IF(R$3&lt;Controls!$C$59,MAX(Controls!$C$16,Controls!$C$14-Controls!$C$15*(R$3-1)),MAX(Controls!$C$16,Controls!$C$60-Controls!$C$61*(R$3-Controls!$C$59)))</f>
        <v>0.02</v>
      </c>
      <c r="S7" s="39" t="n">
        <f aca="false">IF(S$3&lt;Controls!$C$59,MAX(Controls!$C$16,Controls!$C$14-Controls!$C$15*(S$3-1)),MAX(Controls!$C$16,Controls!$C$60-Controls!$C$61*(S$3-Controls!$C$59)))</f>
        <v>0.02</v>
      </c>
      <c r="T7" s="39" t="n">
        <f aca="false">IF(T$3&lt;Controls!$C$59,MAX(Controls!$C$16,Controls!$C$14-Controls!$C$15*(T$3-1)),MAX(Controls!$C$16,Controls!$C$60-Controls!$C$61*(T$3-Controls!$C$59)))</f>
        <v>0.02</v>
      </c>
      <c r="U7" s="39" t="n">
        <f aca="false">IF(U$3&lt;Controls!$C$59,MAX(Controls!$C$16,Controls!$C$14-Controls!$C$15*(U$3-1)),MAX(Controls!$C$16,Controls!$C$60-Controls!$C$61*(U$3-Controls!$C$59)))</f>
        <v>0.02</v>
      </c>
      <c r="V7" s="39" t="n">
        <f aca="false">IF(V$3&lt;Controls!$C$59,MAX(Controls!$C$16,Controls!$C$14-Controls!$C$15*(V$3-1)),MAX(Controls!$C$16,Controls!$C$60-Controls!$C$61*(V$3-Controls!$C$59)))</f>
        <v>0.02</v>
      </c>
      <c r="W7" s="39" t="n">
        <f aca="false">IF(W$3&lt;Controls!$C$59,MAX(Controls!$C$16,Controls!$C$14-Controls!$C$15*(W$3-1)),MAX(Controls!$C$16,Controls!$C$60-Controls!$C$61*(W$3-Controls!$C$59)))</f>
        <v>0.02</v>
      </c>
      <c r="X7" s="39" t="n">
        <f aca="false">IF(X$3&lt;Controls!$C$59,MAX(Controls!$C$16,Controls!$C$14-Controls!$C$15*(X$3-1)),MAX(Controls!$C$16,Controls!$C$60-Controls!$C$61*(X$3-Controls!$C$59)))</f>
        <v>0.02</v>
      </c>
      <c r="Y7" s="39" t="n">
        <f aca="false">IF(Y$3&lt;Controls!$C$59,MAX(Controls!$C$16,Controls!$C$14-Controls!$C$15*(Y$3-1)),MAX(Controls!$C$16,Controls!$C$60-Controls!$C$61*(Y$3-Controls!$C$59)))</f>
        <v>0.02</v>
      </c>
      <c r="Z7" s="39" t="n">
        <f aca="false">IF(Z$3&lt;Controls!$C$59,MAX(Controls!$C$16,Controls!$C$14-Controls!$C$15*(Z$3-1)),MAX(Controls!$C$16,Controls!$C$60-Controls!$C$61*(Z$3-Controls!$C$59)))</f>
        <v>0.02</v>
      </c>
      <c r="AA7" s="39" t="n">
        <f aca="false">IF(AA$3&lt;Controls!$C$59,MAX(Controls!$C$16,Controls!$C$14-Controls!$C$15*(AA$3-1)),MAX(Controls!$C$16,Controls!$C$60-Controls!$C$61*(AA$3-Controls!$C$59)))</f>
        <v>0.02</v>
      </c>
      <c r="AB7" s="39" t="n">
        <f aca="false">IF(AB$3&lt;Controls!$C$59,MAX(Controls!$C$16,Controls!$C$14-Controls!$C$15*(AB$3-1)),MAX(Controls!$C$16,Controls!$C$60-Controls!$C$61*(AB$3-Controls!$C$59)))</f>
        <v>0.02</v>
      </c>
      <c r="AC7" s="39" t="n">
        <f aca="false">IF(AC$3&lt;Controls!$C$59,MAX(Controls!$C$16,Controls!$C$14-Controls!$C$15*(AC$3-1)),MAX(Controls!$C$16,Controls!$C$60-Controls!$C$61*(AC$3-Controls!$C$59)))</f>
        <v>0.02</v>
      </c>
      <c r="AD7" s="39" t="n">
        <f aca="false">IF(AD$3&lt;Controls!$C$59,MAX(Controls!$C$16,Controls!$C$14-Controls!$C$15*(AD$3-1)),MAX(Controls!$C$16,Controls!$C$60-Controls!$C$61*(AD$3-Controls!$C$59)))</f>
        <v>0.02</v>
      </c>
      <c r="AE7" s="39" t="n">
        <f aca="false">IF(AE$3&lt;Controls!$C$59,MAX(Controls!$C$16,Controls!$C$14-Controls!$C$15*(AE$3-1)),MAX(Controls!$C$16,Controls!$C$60-Controls!$C$61*(AE$3-Controls!$C$59)))</f>
        <v>0.02</v>
      </c>
      <c r="AF7" s="39" t="n">
        <f aca="false">IF(AF$3&lt;Controls!$C$59,MAX(Controls!$C$16,Controls!$C$14-Controls!$C$15*(AF$3-1)),MAX(Controls!$C$16,Controls!$C$60-Controls!$C$61*(AF$3-Controls!$C$59)))</f>
        <v>0.02</v>
      </c>
      <c r="AG7" s="39" t="n">
        <f aca="false">IF(AG$3&lt;Controls!$C$59,MAX(Controls!$C$16,Controls!$C$14-Controls!$C$15*(AG$3-1)),MAX(Controls!$C$16,Controls!$C$60-Controls!$C$61*(AG$3-Controls!$C$59)))</f>
        <v>0.02</v>
      </c>
      <c r="AH7" s="39" t="n">
        <f aca="false">IF(AH$3&lt;Controls!$C$59,MAX(Controls!$C$16,Controls!$C$14-Controls!$C$15*(AH$3-1)),MAX(Controls!$C$16,Controls!$C$60-Controls!$C$61*(AH$3-Controls!$C$59)))</f>
        <v>0.02</v>
      </c>
      <c r="AI7" s="39" t="n">
        <f aca="false">IF(AI$3&lt;Controls!$C$59,MAX(Controls!$C$16,Controls!$C$14-Controls!$C$15*(AI$3-1)),MAX(Controls!$C$16,Controls!$C$60-Controls!$C$61*(AI$3-Controls!$C$59)))</f>
        <v>0.02</v>
      </c>
      <c r="AJ7" s="39" t="n">
        <f aca="false">IF(AJ$3&lt;Controls!$C$59,MAX(Controls!$C$16,Controls!$C$14-Controls!$C$15*(AJ$3-1)),MAX(Controls!$C$16,Controls!$C$60-Controls!$C$61*(AJ$3-Controls!$C$59)))</f>
        <v>0.02</v>
      </c>
      <c r="AK7" s="39" t="n">
        <f aca="false">IF(AK$3&lt;Controls!$C$59,MAX(Controls!$C$16,Controls!$C$14-Controls!$C$15*(AK$3-1)),MAX(Controls!$C$16,Controls!$C$60-Controls!$C$61*(AK$3-Controls!$C$59)))</f>
        <v>0.02</v>
      </c>
      <c r="AL7" s="39" t="n">
        <f aca="false">IF(AL$3&lt;Controls!$C$59,MAX(Controls!$C$16,Controls!$C$14-Controls!$C$15*(AL$3-1)),MAX(Controls!$C$16,Controls!$C$60-Controls!$C$61*(AL$3-Controls!$C$59)))</f>
        <v>0.02</v>
      </c>
    </row>
    <row r="8" customFormat="false" ht="15" hidden="false" customHeight="true" outlineLevel="0" collapsed="false">
      <c r="A8" s="6" t="s">
        <v>189</v>
      </c>
      <c r="B8" s="14" t="s">
        <v>60</v>
      </c>
      <c r="C8" s="39" t="n">
        <f aca="false">MIN(Controls!$C$19,Controls!$C$17+Controls!$C$18*(C$3-1))</f>
        <v>0.15</v>
      </c>
      <c r="D8" s="39" t="n">
        <f aca="false">MIN(Controls!$C$19,Controls!$C$17+Controls!$C$18*(D$3-1))</f>
        <v>0.151</v>
      </c>
      <c r="E8" s="39" t="n">
        <f aca="false">MIN(Controls!$C$19,Controls!$C$17+Controls!$C$18*(E$3-1))</f>
        <v>0.152</v>
      </c>
      <c r="F8" s="39" t="n">
        <f aca="false">MIN(Controls!$C$19,Controls!$C$17+Controls!$C$18*(F$3-1))</f>
        <v>0.153</v>
      </c>
      <c r="G8" s="39" t="n">
        <f aca="false">MIN(Controls!$C$19,Controls!$C$17+Controls!$C$18*(G$3-1))</f>
        <v>0.154</v>
      </c>
      <c r="H8" s="39" t="n">
        <f aca="false">MIN(Controls!$C$19,Controls!$C$17+Controls!$C$18*(H$3-1))</f>
        <v>0.155</v>
      </c>
      <c r="I8" s="39" t="n">
        <f aca="false">MIN(Controls!$C$19,Controls!$C$17+Controls!$C$18*(I$3-1))</f>
        <v>0.156</v>
      </c>
      <c r="J8" s="39" t="n">
        <f aca="false">MIN(Controls!$C$19,Controls!$C$17+Controls!$C$18*(J$3-1))</f>
        <v>0.157</v>
      </c>
      <c r="K8" s="39" t="n">
        <f aca="false">MIN(Controls!$C$19,Controls!$C$17+Controls!$C$18*(K$3-1))</f>
        <v>0.158</v>
      </c>
      <c r="L8" s="39" t="n">
        <f aca="false">MIN(Controls!$C$19,Controls!$C$17+Controls!$C$18*(L$3-1))</f>
        <v>0.159</v>
      </c>
      <c r="M8" s="39" t="n">
        <f aca="false">MIN(Controls!$C$19,Controls!$C$17+Controls!$C$18*(M$3-1))</f>
        <v>0.16</v>
      </c>
      <c r="N8" s="39" t="n">
        <f aca="false">MIN(Controls!$C$19,Controls!$C$17+Controls!$C$18*(N$3-1))</f>
        <v>0.161</v>
      </c>
      <c r="O8" s="39" t="n">
        <f aca="false">MIN(Controls!$C$19,Controls!$C$17+Controls!$C$18*(O$3-1))</f>
        <v>0.162</v>
      </c>
      <c r="P8" s="39" t="n">
        <f aca="false">MIN(Controls!$C$19,Controls!$C$17+Controls!$C$18*(P$3-1))</f>
        <v>0.163</v>
      </c>
      <c r="Q8" s="39" t="n">
        <f aca="false">MIN(Controls!$C$19,Controls!$C$17+Controls!$C$18*(Q$3-1))</f>
        <v>0.164</v>
      </c>
      <c r="R8" s="39" t="n">
        <f aca="false">MIN(Controls!$C$19,Controls!$C$17+Controls!$C$18*(R$3-1))</f>
        <v>0.165</v>
      </c>
      <c r="S8" s="39" t="n">
        <f aca="false">MIN(Controls!$C$19,Controls!$C$17+Controls!$C$18*(S$3-1))</f>
        <v>0.166</v>
      </c>
      <c r="T8" s="39" t="n">
        <f aca="false">MIN(Controls!$C$19,Controls!$C$17+Controls!$C$18*(T$3-1))</f>
        <v>0.167</v>
      </c>
      <c r="U8" s="39" t="n">
        <f aca="false">MIN(Controls!$C$19,Controls!$C$17+Controls!$C$18*(U$3-1))</f>
        <v>0.168</v>
      </c>
      <c r="V8" s="39" t="n">
        <f aca="false">MIN(Controls!$C$19,Controls!$C$17+Controls!$C$18*(V$3-1))</f>
        <v>0.169</v>
      </c>
      <c r="W8" s="39" t="n">
        <f aca="false">MIN(Controls!$C$19,Controls!$C$17+Controls!$C$18*(W$3-1))</f>
        <v>0.17</v>
      </c>
      <c r="X8" s="39" t="n">
        <f aca="false">MIN(Controls!$C$19,Controls!$C$17+Controls!$C$18*(X$3-1))</f>
        <v>0.171</v>
      </c>
      <c r="Y8" s="39" t="n">
        <f aca="false">MIN(Controls!$C$19,Controls!$C$17+Controls!$C$18*(Y$3-1))</f>
        <v>0.172</v>
      </c>
      <c r="Z8" s="39" t="n">
        <f aca="false">MIN(Controls!$C$19,Controls!$C$17+Controls!$C$18*(Z$3-1))</f>
        <v>0.173</v>
      </c>
      <c r="AA8" s="39" t="n">
        <f aca="false">MIN(Controls!$C$19,Controls!$C$17+Controls!$C$18*(AA$3-1))</f>
        <v>0.174</v>
      </c>
      <c r="AB8" s="39" t="n">
        <f aca="false">MIN(Controls!$C$19,Controls!$C$17+Controls!$C$18*(AB$3-1))</f>
        <v>0.175</v>
      </c>
      <c r="AC8" s="39" t="n">
        <f aca="false">MIN(Controls!$C$19,Controls!$C$17+Controls!$C$18*(AC$3-1))</f>
        <v>0.176</v>
      </c>
      <c r="AD8" s="39" t="n">
        <f aca="false">MIN(Controls!$C$19,Controls!$C$17+Controls!$C$18*(AD$3-1))</f>
        <v>0.177</v>
      </c>
      <c r="AE8" s="39" t="n">
        <f aca="false">MIN(Controls!$C$19,Controls!$C$17+Controls!$C$18*(AE$3-1))</f>
        <v>0.178</v>
      </c>
      <c r="AF8" s="39" t="n">
        <f aca="false">MIN(Controls!$C$19,Controls!$C$17+Controls!$C$18*(AF$3-1))</f>
        <v>0.179</v>
      </c>
      <c r="AG8" s="39" t="n">
        <f aca="false">MIN(Controls!$C$19,Controls!$C$17+Controls!$C$18*(AG$3-1))</f>
        <v>0.18</v>
      </c>
      <c r="AH8" s="39" t="n">
        <f aca="false">MIN(Controls!$C$19,Controls!$C$17+Controls!$C$18*(AH$3-1))</f>
        <v>0.181</v>
      </c>
      <c r="AI8" s="39" t="n">
        <f aca="false">MIN(Controls!$C$19,Controls!$C$17+Controls!$C$18*(AI$3-1))</f>
        <v>0.182</v>
      </c>
      <c r="AJ8" s="39" t="n">
        <f aca="false">MIN(Controls!$C$19,Controls!$C$17+Controls!$C$18*(AJ$3-1))</f>
        <v>0.183</v>
      </c>
      <c r="AK8" s="39" t="n">
        <f aca="false">MIN(Controls!$C$19,Controls!$C$17+Controls!$C$18*(AK$3-1))</f>
        <v>0.184</v>
      </c>
      <c r="AL8" s="39" t="n">
        <f aca="false">MIN(Controls!$C$19,Controls!$C$17+Controls!$C$18*(AL$3-1))</f>
        <v>0.185</v>
      </c>
    </row>
    <row r="9" customFormat="false" ht="15" hidden="false" customHeight="true" outlineLevel="0" collapsed="false">
      <c r="A9" s="6" t="s">
        <v>190</v>
      </c>
      <c r="B9" s="14" t="s">
        <v>73</v>
      </c>
      <c r="C9" s="38" t="n">
        <f aca="false">C6*C8</f>
        <v>450</v>
      </c>
      <c r="D9" s="38" t="n">
        <f aca="false">D6*D8</f>
        <v>497.394</v>
      </c>
      <c r="E9" s="38" t="n">
        <f aca="false">E6*E8</f>
        <v>548.754048</v>
      </c>
      <c r="F9" s="38" t="n">
        <f aca="false">F6*F8</f>
        <v>604.286513568</v>
      </c>
      <c r="G9" s="38" t="n">
        <f aca="false">G6*G8</f>
        <v>664.193819697408</v>
      </c>
      <c r="H9" s="38" t="n">
        <f aca="false">H6*H8</f>
        <v>728.672375570631</v>
      </c>
      <c r="I9" s="38" t="n">
        <f aca="false">I6*I8</f>
        <v>1041.39035249294</v>
      </c>
      <c r="J9" s="38" t="n">
        <f aca="false">J6*J8</f>
        <v>1430.60999673718</v>
      </c>
      <c r="K9" s="38" t="n">
        <f aca="false">K6*K8</f>
        <v>1886.03603264116</v>
      </c>
      <c r="L9" s="38" t="n">
        <f aca="false">L6*L8</f>
        <v>2381.95607679354</v>
      </c>
      <c r="M9" s="38" t="n">
        <f aca="false">M6*M8</f>
        <v>2876.32431914692</v>
      </c>
      <c r="N9" s="38" t="n">
        <f aca="false">N6*N8</f>
        <v>3313.97504133211</v>
      </c>
      <c r="O9" s="38" t="n">
        <f aca="false">O6*O8</f>
        <v>3634.6690235927</v>
      </c>
      <c r="P9" s="38" t="n">
        <f aca="false">P6*P8</f>
        <v>3785.10393595806</v>
      </c>
      <c r="Q9" s="38" t="n">
        <f aca="false">Q6*Q8</f>
        <v>3884.49194114764</v>
      </c>
      <c r="R9" s="38" t="n">
        <f aca="false">R6*R8</f>
        <v>3986.34142497041</v>
      </c>
      <c r="S9" s="38" t="n">
        <f aca="false">S6*S8</f>
        <v>4090.71109136964</v>
      </c>
      <c r="T9" s="38" t="n">
        <f aca="false">T6*T8</f>
        <v>4197.66100785484</v>
      </c>
      <c r="U9" s="38" t="n">
        <f aca="false">U6*U8</f>
        <v>4307.25263656291</v>
      </c>
      <c r="V9" s="38" t="n">
        <f aca="false">V6*V8</f>
        <v>4419.54886601616</v>
      </c>
      <c r="W9" s="38" t="n">
        <f aca="false">W6*W8</f>
        <v>4534.61404359291</v>
      </c>
      <c r="X9" s="38" t="n">
        <f aca="false">X6*X8</f>
        <v>4652.51400872632</v>
      </c>
      <c r="Y9" s="38" t="n">
        <f aca="false">Y6*Y8</f>
        <v>4773.31612684764</v>
      </c>
      <c r="Z9" s="38" t="n">
        <f aca="false">Z6*Z8</f>
        <v>4897.08932409032</v>
      </c>
      <c r="AA9" s="38" t="n">
        <f aca="false">AA6*AA8</f>
        <v>5023.90412277196</v>
      </c>
      <c r="AB9" s="38" t="n">
        <f aca="false">AB6*AB8</f>
        <v>5153.83267767124</v>
      </c>
      <c r="AC9" s="38" t="n">
        <f aca="false">AC6*AC8</f>
        <v>5286.94881311738</v>
      </c>
      <c r="AD9" s="38" t="n">
        <f aca="false">AD6*AD8</f>
        <v>5423.32806091029</v>
      </c>
      <c r="AE9" s="38" t="n">
        <f aca="false">AE6*AE8</f>
        <v>5563.04769908967</v>
      </c>
      <c r="AF9" s="38" t="n">
        <f aca="false">AF6*AF8</f>
        <v>5706.18679157187</v>
      </c>
      <c r="AG9" s="38" t="n">
        <f aca="false">AG6*AG8</f>
        <v>5852.82622867372</v>
      </c>
      <c r="AH9" s="38" t="n">
        <f aca="false">AH6*AH8</f>
        <v>6003.04876854301</v>
      </c>
      <c r="AI9" s="38" t="n">
        <f aca="false">AI6*AI8</f>
        <v>6156.9390795156</v>
      </c>
      <c r="AJ9" s="38" t="n">
        <f aca="false">AJ6*AJ8</f>
        <v>6314.58378341968</v>
      </c>
      <c r="AK9" s="38" t="n">
        <f aca="false">AK6*AK8</f>
        <v>6476.07149984812</v>
      </c>
      <c r="AL9" s="38" t="n">
        <f aca="false">AL6*AL8</f>
        <v>6641.49289142033</v>
      </c>
    </row>
    <row r="10" customFormat="false" ht="15" hidden="false" customHeight="true" outlineLevel="0" collapsed="false">
      <c r="A10" s="6" t="s">
        <v>191</v>
      </c>
      <c r="B10" s="14" t="s">
        <v>60</v>
      </c>
      <c r="C10" s="39" t="n">
        <f aca="false">Controls!$C$20</f>
        <v>0.1</v>
      </c>
      <c r="D10" s="39" t="n">
        <f aca="false">Controls!$C$20</f>
        <v>0.1</v>
      </c>
      <c r="E10" s="39" t="n">
        <f aca="false">Controls!$C$20</f>
        <v>0.1</v>
      </c>
      <c r="F10" s="39" t="n">
        <f aca="false">Controls!$C$20</f>
        <v>0.1</v>
      </c>
      <c r="G10" s="39" t="n">
        <f aca="false">Controls!$C$20</f>
        <v>0.1</v>
      </c>
      <c r="H10" s="39" t="n">
        <f aca="false">Controls!$C$20</f>
        <v>0.1</v>
      </c>
      <c r="I10" s="39" t="n">
        <f aca="false">Controls!$C$20</f>
        <v>0.1</v>
      </c>
      <c r="J10" s="39" t="n">
        <f aca="false">Controls!$C$20</f>
        <v>0.1</v>
      </c>
      <c r="K10" s="39" t="n">
        <f aca="false">Controls!$C$20</f>
        <v>0.1</v>
      </c>
      <c r="L10" s="39" t="n">
        <f aca="false">Controls!$C$20</f>
        <v>0.1</v>
      </c>
      <c r="M10" s="39" t="n">
        <f aca="false">Controls!$C$20</f>
        <v>0.1</v>
      </c>
      <c r="N10" s="39" t="n">
        <f aca="false">Controls!$C$20</f>
        <v>0.1</v>
      </c>
      <c r="O10" s="39" t="n">
        <f aca="false">Controls!$C$20</f>
        <v>0.1</v>
      </c>
      <c r="P10" s="39" t="n">
        <f aca="false">Controls!$C$20</f>
        <v>0.1</v>
      </c>
      <c r="Q10" s="39" t="n">
        <f aca="false">Controls!$C$20</f>
        <v>0.1</v>
      </c>
      <c r="R10" s="39" t="n">
        <f aca="false">Controls!$C$20</f>
        <v>0.1</v>
      </c>
      <c r="S10" s="39" t="n">
        <f aca="false">Controls!$C$20</f>
        <v>0.1</v>
      </c>
      <c r="T10" s="39" t="n">
        <f aca="false">Controls!$C$20</f>
        <v>0.1</v>
      </c>
      <c r="U10" s="39" t="n">
        <f aca="false">Controls!$C$20</f>
        <v>0.1</v>
      </c>
      <c r="V10" s="39" t="n">
        <f aca="false">Controls!$C$20</f>
        <v>0.1</v>
      </c>
      <c r="W10" s="39" t="n">
        <f aca="false">Controls!$C$20</f>
        <v>0.1</v>
      </c>
      <c r="X10" s="39" t="n">
        <f aca="false">Controls!$C$20</f>
        <v>0.1</v>
      </c>
      <c r="Y10" s="39" t="n">
        <f aca="false">Controls!$C$20</f>
        <v>0.1</v>
      </c>
      <c r="Z10" s="39" t="n">
        <f aca="false">Controls!$C$20</f>
        <v>0.1</v>
      </c>
      <c r="AA10" s="39" t="n">
        <f aca="false">Controls!$C$20</f>
        <v>0.1</v>
      </c>
      <c r="AB10" s="39" t="n">
        <f aca="false">Controls!$C$20</f>
        <v>0.1</v>
      </c>
      <c r="AC10" s="39" t="n">
        <f aca="false">Controls!$C$20</f>
        <v>0.1</v>
      </c>
      <c r="AD10" s="39" t="n">
        <f aca="false">Controls!$C$20</f>
        <v>0.1</v>
      </c>
      <c r="AE10" s="39" t="n">
        <f aca="false">Controls!$C$20</f>
        <v>0.1</v>
      </c>
      <c r="AF10" s="39" t="n">
        <f aca="false">Controls!$C$20</f>
        <v>0.1</v>
      </c>
      <c r="AG10" s="39" t="n">
        <f aca="false">Controls!$C$20</f>
        <v>0.1</v>
      </c>
      <c r="AH10" s="39" t="n">
        <f aca="false">Controls!$C$20</f>
        <v>0.1</v>
      </c>
      <c r="AI10" s="39" t="n">
        <f aca="false">Controls!$C$20</f>
        <v>0.1</v>
      </c>
      <c r="AJ10" s="39" t="n">
        <f aca="false">Controls!$C$20</f>
        <v>0.1</v>
      </c>
      <c r="AK10" s="39" t="n">
        <f aca="false">Controls!$C$20</f>
        <v>0.1</v>
      </c>
      <c r="AL10" s="39" t="n">
        <f aca="false">Controls!$C$20</f>
        <v>0.1</v>
      </c>
    </row>
    <row r="11" customFormat="false" ht="15" hidden="false" customHeight="true" outlineLevel="0" collapsed="false">
      <c r="A11" s="6" t="s">
        <v>192</v>
      </c>
      <c r="B11" s="14" t="s">
        <v>73</v>
      </c>
      <c r="C11" s="40" t="n">
        <f aca="false">C9</f>
        <v>450</v>
      </c>
      <c r="D11" s="40" t="n">
        <f aca="false">C11*(1-D10)+D9</f>
        <v>902.394</v>
      </c>
      <c r="E11" s="40" t="n">
        <f aca="false">D11*(1-E10)+E9</f>
        <v>1360.908648</v>
      </c>
      <c r="F11" s="40" t="n">
        <f aca="false">E11*(1-F10)+F9</f>
        <v>1829.104296768</v>
      </c>
      <c r="G11" s="40" t="n">
        <f aca="false">F11*(1-G10)+G9</f>
        <v>2310.38768678861</v>
      </c>
      <c r="H11" s="40" t="n">
        <f aca="false">G11*(1-H10)+H9</f>
        <v>2808.02129368038</v>
      </c>
      <c r="I11" s="40" t="n">
        <f aca="false">H11*(1-I10)+I9</f>
        <v>3568.60951680528</v>
      </c>
      <c r="J11" s="40" t="n">
        <f aca="false">I11*(1-J10)+J9</f>
        <v>4642.35856186193</v>
      </c>
      <c r="K11" s="40" t="n">
        <f aca="false">J11*(1-K10)+K9</f>
        <v>6064.1587383169</v>
      </c>
      <c r="L11" s="40" t="n">
        <f aca="false">K11*(1-L10)+L9</f>
        <v>7839.69894127875</v>
      </c>
      <c r="M11" s="40" t="n">
        <f aca="false">L11*(1-M10)+M9</f>
        <v>9932.05336629779</v>
      </c>
      <c r="N11" s="40" t="n">
        <f aca="false">M11*(1-N10)+N9</f>
        <v>12252.8230710001</v>
      </c>
      <c r="O11" s="40" t="n">
        <f aca="false">N11*(1-O10)+O9</f>
        <v>14662.2097874928</v>
      </c>
      <c r="P11" s="40" t="n">
        <f aca="false">O11*(1-P10)+P9</f>
        <v>16981.0927447016</v>
      </c>
      <c r="Q11" s="40" t="n">
        <f aca="false">P11*(1-Q10)+Q9</f>
        <v>19167.4754113791</v>
      </c>
      <c r="R11" s="40" t="n">
        <f aca="false">Q11*(1-R10)+R9</f>
        <v>21237.0692952116</v>
      </c>
      <c r="S11" s="40" t="n">
        <f aca="false">R11*(1-S10)+S9</f>
        <v>23204.0734570601</v>
      </c>
      <c r="T11" s="40" t="n">
        <f aca="false">S11*(1-T10)+T9</f>
        <v>25081.3271192089</v>
      </c>
      <c r="U11" s="40" t="n">
        <f aca="false">T11*(1-U10)+U9</f>
        <v>26880.4470438509</v>
      </c>
      <c r="V11" s="40" t="n">
        <f aca="false">U11*(1-V10)+V9</f>
        <v>28611.951205482</v>
      </c>
      <c r="W11" s="40" t="n">
        <f aca="false">V11*(1-W10)+W9</f>
        <v>30285.3701285267</v>
      </c>
      <c r="X11" s="40" t="n">
        <f aca="false">W11*(1-X10)+X9</f>
        <v>31909.3471244004</v>
      </c>
      <c r="Y11" s="40" t="n">
        <f aca="false">X11*(1-Y10)+Y9</f>
        <v>33491.728538808</v>
      </c>
      <c r="Z11" s="40" t="n">
        <f aca="false">Y11*(1-Z10)+Z9</f>
        <v>35039.6450090175</v>
      </c>
      <c r="AA11" s="40" t="n">
        <f aca="false">Z11*(1-AA10)+AA9</f>
        <v>36559.5846308877</v>
      </c>
      <c r="AB11" s="40" t="n">
        <f aca="false">AA11*(1-AB10)+AB9</f>
        <v>38057.4588454702</v>
      </c>
      <c r="AC11" s="40" t="n">
        <f aca="false">AB11*(1-AC10)+AC9</f>
        <v>39538.6617740405</v>
      </c>
      <c r="AD11" s="40" t="n">
        <f aca="false">AC11*(1-AD10)+AD9</f>
        <v>41008.1236575468</v>
      </c>
      <c r="AE11" s="40" t="n">
        <f aca="false">AD11*(1-AE10)+AE9</f>
        <v>42470.3589908818</v>
      </c>
      <c r="AF11" s="40" t="n">
        <f aca="false">AE11*(1-AF10)+AF9</f>
        <v>43929.5098833655</v>
      </c>
      <c r="AG11" s="40" t="n">
        <f aca="false">AF11*(1-AG10)+AG9</f>
        <v>45389.3851237026</v>
      </c>
      <c r="AH11" s="40" t="n">
        <f aca="false">AG11*(1-AH10)+AH9</f>
        <v>46853.4953798754</v>
      </c>
      <c r="AI11" s="40" t="n">
        <f aca="false">AH11*(1-AI10)+AI9</f>
        <v>48325.0849214034</v>
      </c>
      <c r="AJ11" s="40" t="n">
        <f aca="false">AI11*(1-AJ10)+AJ9</f>
        <v>49807.1602126828</v>
      </c>
      <c r="AK11" s="40" t="n">
        <f aca="false">AJ11*(1-AK10)+AK9</f>
        <v>51302.5156912626</v>
      </c>
      <c r="AL11" s="40" t="n">
        <f aca="false">AK11*(1-AL10)+AL9</f>
        <v>52813.7570135567</v>
      </c>
    </row>
    <row r="12" customFormat="false" ht="15" hidden="false" customHeight="true" outlineLevel="0" collapsed="false">
      <c r="A12" s="6" t="s">
        <v>89</v>
      </c>
      <c r="B12" s="14" t="s">
        <v>193</v>
      </c>
      <c r="C12" s="41" t="n">
        <f aca="false">Controls!$C$21</f>
        <v>0.35</v>
      </c>
      <c r="D12" s="41" t="n">
        <f aca="false">Controls!$C$21</f>
        <v>0.35</v>
      </c>
      <c r="E12" s="41" t="n">
        <f aca="false">Controls!$C$21</f>
        <v>0.35</v>
      </c>
      <c r="F12" s="41" t="n">
        <f aca="false">Controls!$C$21</f>
        <v>0.35</v>
      </c>
      <c r="G12" s="41" t="n">
        <f aca="false">Controls!$C$21</f>
        <v>0.35</v>
      </c>
      <c r="H12" s="41" t="n">
        <f aca="false">Controls!$C$21</f>
        <v>0.35</v>
      </c>
      <c r="I12" s="41" t="n">
        <f aca="false">Controls!$C$21</f>
        <v>0.35</v>
      </c>
      <c r="J12" s="41" t="n">
        <f aca="false">Controls!$C$21</f>
        <v>0.35</v>
      </c>
      <c r="K12" s="41" t="n">
        <f aca="false">Controls!$C$21</f>
        <v>0.35</v>
      </c>
      <c r="L12" s="41" t="n">
        <f aca="false">Controls!$C$21</f>
        <v>0.35</v>
      </c>
      <c r="M12" s="41" t="n">
        <f aca="false">Controls!$C$21</f>
        <v>0.35</v>
      </c>
      <c r="N12" s="41" t="n">
        <f aca="false">Controls!$C$21</f>
        <v>0.35</v>
      </c>
      <c r="O12" s="41" t="n">
        <f aca="false">Controls!$C$21</f>
        <v>0.35</v>
      </c>
      <c r="P12" s="41" t="n">
        <f aca="false">Controls!$C$21</f>
        <v>0.35</v>
      </c>
      <c r="Q12" s="41" t="n">
        <f aca="false">Controls!$C$21</f>
        <v>0.35</v>
      </c>
      <c r="R12" s="41" t="n">
        <f aca="false">Controls!$C$21</f>
        <v>0.35</v>
      </c>
      <c r="S12" s="41" t="n">
        <f aca="false">Controls!$C$21</f>
        <v>0.35</v>
      </c>
      <c r="T12" s="41" t="n">
        <f aca="false">Controls!$C$21</f>
        <v>0.35</v>
      </c>
      <c r="U12" s="41" t="n">
        <f aca="false">Controls!$C$21</f>
        <v>0.35</v>
      </c>
      <c r="V12" s="41" t="n">
        <f aca="false">Controls!$C$21</f>
        <v>0.35</v>
      </c>
      <c r="W12" s="41" t="n">
        <f aca="false">Controls!$C$21</f>
        <v>0.35</v>
      </c>
      <c r="X12" s="41" t="n">
        <f aca="false">Controls!$C$21</f>
        <v>0.35</v>
      </c>
      <c r="Y12" s="41" t="n">
        <f aca="false">Controls!$C$21</f>
        <v>0.35</v>
      </c>
      <c r="Z12" s="41" t="n">
        <f aca="false">Controls!$C$21</f>
        <v>0.35</v>
      </c>
      <c r="AA12" s="41" t="n">
        <f aca="false">Controls!$C$21</f>
        <v>0.35</v>
      </c>
      <c r="AB12" s="41" t="n">
        <f aca="false">Controls!$C$21</f>
        <v>0.35</v>
      </c>
      <c r="AC12" s="41" t="n">
        <f aca="false">Controls!$C$21</f>
        <v>0.35</v>
      </c>
      <c r="AD12" s="41" t="n">
        <f aca="false">Controls!$C$21</f>
        <v>0.35</v>
      </c>
      <c r="AE12" s="41" t="n">
        <f aca="false">Controls!$C$21</f>
        <v>0.35</v>
      </c>
      <c r="AF12" s="41" t="n">
        <f aca="false">Controls!$C$21</f>
        <v>0.35</v>
      </c>
      <c r="AG12" s="41" t="n">
        <f aca="false">Controls!$C$21</f>
        <v>0.35</v>
      </c>
      <c r="AH12" s="41" t="n">
        <f aca="false">Controls!$C$21</f>
        <v>0.35</v>
      </c>
      <c r="AI12" s="41" t="n">
        <f aca="false">Controls!$C$21</f>
        <v>0.35</v>
      </c>
      <c r="AJ12" s="41" t="n">
        <f aca="false">Controls!$C$21</f>
        <v>0.35</v>
      </c>
      <c r="AK12" s="41" t="n">
        <f aca="false">Controls!$C$21</f>
        <v>0.35</v>
      </c>
      <c r="AL12" s="41" t="n">
        <f aca="false">Controls!$C$21</f>
        <v>0.35</v>
      </c>
    </row>
    <row r="13" customFormat="false" ht="15" hidden="false" customHeight="true" outlineLevel="0" collapsed="false">
      <c r="A13" s="6" t="s">
        <v>194</v>
      </c>
      <c r="B13" s="14" t="s">
        <v>58</v>
      </c>
      <c r="C13" s="38" t="n">
        <f aca="false">Controls!$C$22</f>
        <v>1700</v>
      </c>
      <c r="D13" s="38" t="n">
        <f aca="false">C13*(1+Controls!$C$23)</f>
        <v>1734</v>
      </c>
      <c r="E13" s="38" t="n">
        <f aca="false">D13*(1+Controls!$C$23)</f>
        <v>1768.68</v>
      </c>
      <c r="F13" s="38" t="n">
        <f aca="false">E13*(1+Controls!$C$23)</f>
        <v>1804.0536</v>
      </c>
      <c r="G13" s="38" t="n">
        <f aca="false">F13*(1+Controls!$C$23)</f>
        <v>1840.134672</v>
      </c>
      <c r="H13" s="38" t="n">
        <f aca="false">G13*(1+Controls!$C$23)</f>
        <v>1876.93736544</v>
      </c>
      <c r="I13" s="38" t="n">
        <f aca="false">H13*(1+Controls!$C$23)</f>
        <v>1914.4761127488</v>
      </c>
      <c r="J13" s="38" t="n">
        <f aca="false">I13*(1+Controls!$C$23)</f>
        <v>1952.76563500378</v>
      </c>
      <c r="K13" s="38" t="n">
        <f aca="false">J13*(1+Controls!$C$23)</f>
        <v>1991.82094770385</v>
      </c>
      <c r="L13" s="38" t="n">
        <f aca="false">K13*(1+Controls!$C$23)</f>
        <v>2031.65736665793</v>
      </c>
      <c r="M13" s="38" t="n">
        <f aca="false">L13*(1+Controls!$C$23)</f>
        <v>2072.29051399109</v>
      </c>
      <c r="N13" s="38" t="n">
        <f aca="false">M13*(1+Controls!$C$23)</f>
        <v>2113.73632427091</v>
      </c>
      <c r="O13" s="38" t="n">
        <f aca="false">N13*(1+Controls!$C$23)</f>
        <v>2156.01105075633</v>
      </c>
      <c r="P13" s="38" t="n">
        <f aca="false">O13*(1+Controls!$C$23)</f>
        <v>2199.13127177145</v>
      </c>
      <c r="Q13" s="38" t="n">
        <f aca="false">P13*(1+Controls!$C$23)</f>
        <v>2243.11389720688</v>
      </c>
      <c r="R13" s="38" t="n">
        <f aca="false">Q13*(1+Controls!$C$23)</f>
        <v>2287.97617515102</v>
      </c>
      <c r="S13" s="38" t="n">
        <f aca="false">R13*(1+Controls!$C$23)</f>
        <v>2333.73569865404</v>
      </c>
      <c r="T13" s="38" t="n">
        <f aca="false">S13*(1+Controls!$C$23)</f>
        <v>2380.41041262712</v>
      </c>
      <c r="U13" s="38" t="n">
        <f aca="false">T13*(1+Controls!$C$23)</f>
        <v>2428.01862087967</v>
      </c>
      <c r="V13" s="38" t="n">
        <f aca="false">U13*(1+Controls!$C$23)</f>
        <v>2476.57899329726</v>
      </c>
      <c r="W13" s="38" t="n">
        <f aca="false">V13*(1+Controls!$C$23)</f>
        <v>2526.1105731632</v>
      </c>
      <c r="X13" s="38" t="n">
        <f aca="false">W13*(1+Controls!$C$23)</f>
        <v>2576.63278462647</v>
      </c>
      <c r="Y13" s="38" t="n">
        <f aca="false">X13*(1+Controls!$C$23)</f>
        <v>2628.165440319</v>
      </c>
      <c r="Z13" s="38" t="n">
        <f aca="false">Y13*(1+Controls!$C$23)</f>
        <v>2680.72874912538</v>
      </c>
      <c r="AA13" s="38" t="n">
        <f aca="false">Z13*(1+Controls!$C$23)</f>
        <v>2734.34332410789</v>
      </c>
      <c r="AB13" s="38" t="n">
        <f aca="false">AA13*(1+Controls!$C$23)</f>
        <v>2789.03019059004</v>
      </c>
      <c r="AC13" s="38" t="n">
        <f aca="false">AB13*(1+Controls!$C$23)</f>
        <v>2844.81079440184</v>
      </c>
      <c r="AD13" s="38" t="n">
        <f aca="false">AC13*(1+Controls!$C$23)</f>
        <v>2901.70701028988</v>
      </c>
      <c r="AE13" s="38" t="n">
        <f aca="false">AD13*(1+Controls!$C$23)</f>
        <v>2959.74115049568</v>
      </c>
      <c r="AF13" s="38" t="n">
        <f aca="false">AE13*(1+Controls!$C$23)</f>
        <v>3018.93597350559</v>
      </c>
      <c r="AG13" s="38" t="n">
        <f aca="false">AF13*(1+Controls!$C$23)</f>
        <v>3079.3146929757</v>
      </c>
      <c r="AH13" s="38" t="n">
        <f aca="false">AG13*(1+Controls!$C$23)</f>
        <v>3140.90098683522</v>
      </c>
      <c r="AI13" s="38" t="n">
        <f aca="false">AH13*(1+Controls!$C$23)</f>
        <v>3203.71900657192</v>
      </c>
      <c r="AJ13" s="38" t="n">
        <f aca="false">AI13*(1+Controls!$C$23)</f>
        <v>3267.79338670336</v>
      </c>
      <c r="AK13" s="38" t="n">
        <f aca="false">AJ13*(1+Controls!$C$23)</f>
        <v>3333.14925443743</v>
      </c>
      <c r="AL13" s="38" t="n">
        <f aca="false">AK13*(1+Controls!$C$23)</f>
        <v>3399.81223952618</v>
      </c>
    </row>
    <row r="14" customFormat="false" ht="15" hidden="false" customHeight="true" outlineLevel="0" collapsed="false">
      <c r="A14" s="6" t="s">
        <v>195</v>
      </c>
      <c r="B14" s="14" t="s">
        <v>58</v>
      </c>
      <c r="C14" s="40" t="n">
        <f aca="false">C11*C12*C13</f>
        <v>267750</v>
      </c>
      <c r="D14" s="40" t="n">
        <f aca="false">D11*D12*D13</f>
        <v>547662.9186</v>
      </c>
      <c r="E14" s="40" t="n">
        <f aca="false">E11*E12*E13</f>
        <v>842454.167640624</v>
      </c>
      <c r="F14" s="40" t="n">
        <f aca="false">F11*F12*F13</f>
        <v>1154930.76697592</v>
      </c>
      <c r="G14" s="40" t="n">
        <f aca="false">G11*G12*G13</f>
        <v>1487998.57087756</v>
      </c>
      <c r="H14" s="40" t="n">
        <f aca="false">H11*H12*H13</f>
        <v>1844668.03117095</v>
      </c>
      <c r="I14" s="40" t="n">
        <f aca="false">I11*I12*I13</f>
        <v>2391206.18647811</v>
      </c>
      <c r="J14" s="40" t="n">
        <f aca="false">J11*J12*J13</f>
        <v>3172903.39273934</v>
      </c>
      <c r="K14" s="40" t="n">
        <f aca="false">K11*K12*K13</f>
        <v>4227551.44181334</v>
      </c>
      <c r="L14" s="40" t="n">
        <f aca="false">L11*L12*L13</f>
        <v>5574653.73725027</v>
      </c>
      <c r="M14" s="40" t="n">
        <f aca="false">M11*M12*M13</f>
        <v>7203734.99140126</v>
      </c>
      <c r="N14" s="40" t="n">
        <f aca="false">N11*N12*N13</f>
        <v>9064733.02001316</v>
      </c>
      <c r="O14" s="40" t="n">
        <f aca="false">O11*O12*O13</f>
        <v>11064160.2156197</v>
      </c>
      <c r="P14" s="40" t="n">
        <f aca="false">P11*P12*P13</f>
        <v>13070278.2293036</v>
      </c>
      <c r="Q14" s="40" t="n">
        <f aca="false">Q11*Q12*Q13</f>
        <v>15048190.6643725</v>
      </c>
      <c r="R14" s="40" t="n">
        <f aca="false">R11*R12*R13</f>
        <v>17006468.0021164</v>
      </c>
      <c r="S14" s="40" t="n">
        <f aca="false">S11*S12*S13</f>
        <v>18953261.1033261</v>
      </c>
      <c r="T14" s="40" t="n">
        <f aca="false">T11*T12*T13</f>
        <v>20896348.2829752</v>
      </c>
      <c r="U14" s="40" t="n">
        <f aca="false">U11*U12*U13</f>
        <v>22843179.0860139</v>
      </c>
      <c r="V14" s="40" t="n">
        <f aca="false">V11*V12*V13</f>
        <v>24800915.05946</v>
      </c>
      <c r="W14" s="40" t="n">
        <f aca="false">W11*W12*W13</f>
        <v>26776467.7928413</v>
      </c>
      <c r="X14" s="40" t="n">
        <f aca="false">X11*X12*X13</f>
        <v>28776534.4778647</v>
      </c>
      <c r="Y14" s="40" t="n">
        <f aca="false">Y11*Y12*Y13</f>
        <v>30807631.2187842</v>
      </c>
      <c r="Z14" s="40" t="n">
        <f aca="false">Z11*Z12*Z13</f>
        <v>32876124.3071872</v>
      </c>
      <c r="AA14" s="40" t="n">
        <f aca="false">AA11*AA12*AA13</f>
        <v>34988259.6586688</v>
      </c>
      <c r="AB14" s="40" t="n">
        <f aca="false">AB11*AB12*AB13</f>
        <v>37150190.594004</v>
      </c>
      <c r="AC14" s="40" t="n">
        <f aca="false">AC11*AC12*AC13</f>
        <v>39368004.1338479</v>
      </c>
      <c r="AD14" s="40" t="n">
        <f aca="false">AD11*AD12*AD13</f>
        <v>41647745.9635782</v>
      </c>
      <c r="AE14" s="40" t="n">
        <f aca="false">AE11*AE12*AE13</f>
        <v>43995444.2135729</v>
      </c>
      <c r="AF14" s="40" t="n">
        <f aca="false">AF11*AF12*AF13</f>
        <v>46417132.1898765</v>
      </c>
      <c r="AG14" s="40" t="n">
        <f aca="false">AG11*AG12*AG13</f>
        <v>48918870.1807926</v>
      </c>
      <c r="AH14" s="40" t="n">
        <f aca="false">AH11*AH12*AH13</f>
        <v>51506766.4563654</v>
      </c>
      <c r="AI14" s="40" t="n">
        <f aca="false">AI11*AI12*AI13</f>
        <v>54186997.5699158</v>
      </c>
      <c r="AJ14" s="40" t="n">
        <f aca="false">AJ11*AJ12*AJ13</f>
        <v>56965828.0637178</v>
      </c>
      <c r="AK14" s="40" t="n">
        <f aca="false">AK11*AK12*AK13</f>
        <v>59849629.6744838</v>
      </c>
      <c r="AL14" s="40" t="n">
        <f aca="false">AL11*AL12*AL13</f>
        <v>62844900.128518</v>
      </c>
    </row>
    <row r="15" customFormat="false" ht="15" hidden="false" customHeight="true" outlineLevel="0" collapsed="false">
      <c r="A15" s="6" t="s">
        <v>96</v>
      </c>
      <c r="B15" s="14" t="s">
        <v>60</v>
      </c>
      <c r="C15" s="39" t="n">
        <f aca="false">Controls!$C$24</f>
        <v>0.15</v>
      </c>
      <c r="D15" s="39" t="n">
        <f aca="false">Controls!$C$24</f>
        <v>0.15</v>
      </c>
      <c r="E15" s="39" t="n">
        <f aca="false">Controls!$C$24</f>
        <v>0.15</v>
      </c>
      <c r="F15" s="39" t="n">
        <f aca="false">Controls!$C$24</f>
        <v>0.15</v>
      </c>
      <c r="G15" s="39" t="n">
        <f aca="false">Controls!$C$24</f>
        <v>0.15</v>
      </c>
      <c r="H15" s="39" t="n">
        <f aca="false">Controls!$C$24</f>
        <v>0.15</v>
      </c>
      <c r="I15" s="39" t="n">
        <f aca="false">Controls!$C$24</f>
        <v>0.15</v>
      </c>
      <c r="J15" s="39" t="n">
        <f aca="false">Controls!$C$24</f>
        <v>0.15</v>
      </c>
      <c r="K15" s="39" t="n">
        <f aca="false">Controls!$C$24</f>
        <v>0.15</v>
      </c>
      <c r="L15" s="39" t="n">
        <f aca="false">Controls!$C$24</f>
        <v>0.15</v>
      </c>
      <c r="M15" s="39" t="n">
        <f aca="false">Controls!$C$24</f>
        <v>0.15</v>
      </c>
      <c r="N15" s="39" t="n">
        <f aca="false">Controls!$C$24</f>
        <v>0.15</v>
      </c>
      <c r="O15" s="39" t="n">
        <f aca="false">Controls!$C$24</f>
        <v>0.15</v>
      </c>
      <c r="P15" s="39" t="n">
        <f aca="false">Controls!$C$24</f>
        <v>0.15</v>
      </c>
      <c r="Q15" s="39" t="n">
        <f aca="false">Controls!$C$24</f>
        <v>0.15</v>
      </c>
      <c r="R15" s="39" t="n">
        <f aca="false">Controls!$C$24</f>
        <v>0.15</v>
      </c>
      <c r="S15" s="39" t="n">
        <f aca="false">Controls!$C$24</f>
        <v>0.15</v>
      </c>
      <c r="T15" s="39" t="n">
        <f aca="false">Controls!$C$24</f>
        <v>0.15</v>
      </c>
      <c r="U15" s="39" t="n">
        <f aca="false">Controls!$C$24</f>
        <v>0.15</v>
      </c>
      <c r="V15" s="39" t="n">
        <f aca="false">Controls!$C$24</f>
        <v>0.15</v>
      </c>
      <c r="W15" s="39" t="n">
        <f aca="false">Controls!$C$24</f>
        <v>0.15</v>
      </c>
      <c r="X15" s="39" t="n">
        <f aca="false">Controls!$C$24</f>
        <v>0.15</v>
      </c>
      <c r="Y15" s="39" t="n">
        <f aca="false">Controls!$C$24</f>
        <v>0.15</v>
      </c>
      <c r="Z15" s="39" t="n">
        <f aca="false">Controls!$C$24</f>
        <v>0.15</v>
      </c>
      <c r="AA15" s="39" t="n">
        <f aca="false">Controls!$C$24</f>
        <v>0.15</v>
      </c>
      <c r="AB15" s="39" t="n">
        <f aca="false">Controls!$C$24</f>
        <v>0.15</v>
      </c>
      <c r="AC15" s="39" t="n">
        <f aca="false">Controls!$C$24</f>
        <v>0.15</v>
      </c>
      <c r="AD15" s="39" t="n">
        <f aca="false">Controls!$C$24</f>
        <v>0.15</v>
      </c>
      <c r="AE15" s="39" t="n">
        <f aca="false">Controls!$C$24</f>
        <v>0.15</v>
      </c>
      <c r="AF15" s="39" t="n">
        <f aca="false">Controls!$C$24</f>
        <v>0.15</v>
      </c>
      <c r="AG15" s="39" t="n">
        <f aca="false">Controls!$C$24</f>
        <v>0.15</v>
      </c>
      <c r="AH15" s="39" t="n">
        <f aca="false">Controls!$C$24</f>
        <v>0.15</v>
      </c>
      <c r="AI15" s="39" t="n">
        <f aca="false">Controls!$C$24</f>
        <v>0.15</v>
      </c>
      <c r="AJ15" s="39" t="n">
        <f aca="false">Controls!$C$24</f>
        <v>0.15</v>
      </c>
      <c r="AK15" s="39" t="n">
        <f aca="false">Controls!$C$24</f>
        <v>0.15</v>
      </c>
      <c r="AL15" s="39" t="n">
        <f aca="false">Controls!$C$24</f>
        <v>0.15</v>
      </c>
    </row>
    <row r="16" customFormat="false" ht="15" hidden="false" customHeight="true" outlineLevel="0" collapsed="false">
      <c r="A16" s="6" t="s">
        <v>196</v>
      </c>
      <c r="B16" s="14" t="s">
        <v>58</v>
      </c>
      <c r="C16" s="40" t="n">
        <f aca="false">C14*C15</f>
        <v>40162.5</v>
      </c>
      <c r="D16" s="40" t="n">
        <f aca="false">D14*D15</f>
        <v>82149.43779</v>
      </c>
      <c r="E16" s="40" t="n">
        <f aca="false">E14*E15</f>
        <v>126368.125146094</v>
      </c>
      <c r="F16" s="40" t="n">
        <f aca="false">F14*F15</f>
        <v>173239.615046388</v>
      </c>
      <c r="G16" s="40" t="n">
        <f aca="false">G14*G15</f>
        <v>223199.785631634</v>
      </c>
      <c r="H16" s="40" t="n">
        <f aca="false">H14*H15</f>
        <v>276700.204675643</v>
      </c>
      <c r="I16" s="40" t="n">
        <f aca="false">I14*I15</f>
        <v>358680.927971717</v>
      </c>
      <c r="J16" s="40" t="n">
        <f aca="false">J14*J15</f>
        <v>475935.508910901</v>
      </c>
      <c r="K16" s="40" t="n">
        <f aca="false">K14*K15</f>
        <v>634132.716272</v>
      </c>
      <c r="L16" s="40" t="n">
        <f aca="false">L14*L15</f>
        <v>836198.06058754</v>
      </c>
      <c r="M16" s="40" t="n">
        <f aca="false">M14*M15</f>
        <v>1080560.24871019</v>
      </c>
      <c r="N16" s="40" t="n">
        <f aca="false">N14*N15</f>
        <v>1359709.95300197</v>
      </c>
      <c r="O16" s="40" t="n">
        <f aca="false">O14*O15</f>
        <v>1659624.03234296</v>
      </c>
      <c r="P16" s="40" t="n">
        <f aca="false">P14*P15</f>
        <v>1960541.73439554</v>
      </c>
      <c r="Q16" s="40" t="n">
        <f aca="false">Q14*Q15</f>
        <v>2257228.59965587</v>
      </c>
      <c r="R16" s="40" t="n">
        <f aca="false">R14*R15</f>
        <v>2550970.20031746</v>
      </c>
      <c r="S16" s="40" t="n">
        <f aca="false">S14*S15</f>
        <v>2842989.16549892</v>
      </c>
      <c r="T16" s="40" t="n">
        <f aca="false">T14*T15</f>
        <v>3134452.24244627</v>
      </c>
      <c r="U16" s="40" t="n">
        <f aca="false">U14*U15</f>
        <v>3426476.86290209</v>
      </c>
      <c r="V16" s="40" t="n">
        <f aca="false">V14*V15</f>
        <v>3720137.258919</v>
      </c>
      <c r="W16" s="40" t="n">
        <f aca="false">W14*W15</f>
        <v>4016470.1689262</v>
      </c>
      <c r="X16" s="40" t="n">
        <f aca="false">X14*X15</f>
        <v>4316480.1716797</v>
      </c>
      <c r="Y16" s="40" t="n">
        <f aca="false">Y14*Y15</f>
        <v>4621144.68281763</v>
      </c>
      <c r="Z16" s="40" t="n">
        <f aca="false">Z14*Z15</f>
        <v>4931418.64607809</v>
      </c>
      <c r="AA16" s="40" t="n">
        <f aca="false">AA14*AA15</f>
        <v>5248238.94880031</v>
      </c>
      <c r="AB16" s="40" t="n">
        <f aca="false">AB14*AB15</f>
        <v>5572528.5891006</v>
      </c>
      <c r="AC16" s="40" t="n">
        <f aca="false">AC14*AC15</f>
        <v>5905200.62007719</v>
      </c>
      <c r="AD16" s="40" t="n">
        <f aca="false">AD14*AD15</f>
        <v>6247161.89453673</v>
      </c>
      <c r="AE16" s="40" t="n">
        <f aca="false">AE14*AE15</f>
        <v>6599316.63203593</v>
      </c>
      <c r="AF16" s="40" t="n">
        <f aca="false">AF14*AF15</f>
        <v>6962569.82848147</v>
      </c>
      <c r="AG16" s="40" t="n">
        <f aca="false">AG14*AG15</f>
        <v>7337830.52711889</v>
      </c>
      <c r="AH16" s="40" t="n">
        <f aca="false">AH14*AH15</f>
        <v>7726014.96845482</v>
      </c>
      <c r="AI16" s="40" t="n">
        <f aca="false">AI14*AI15</f>
        <v>8128049.63548737</v>
      </c>
      <c r="AJ16" s="40" t="n">
        <f aca="false">AJ14*AJ15</f>
        <v>8544874.20955767</v>
      </c>
      <c r="AK16" s="40" t="n">
        <f aca="false">AK14*AK15</f>
        <v>8977444.45117256</v>
      </c>
      <c r="AL16" s="40" t="n">
        <f aca="false">AL14*AL15</f>
        <v>9426735.0192777</v>
      </c>
    </row>
    <row r="17" customFormat="false" ht="15" hidden="false" customHeight="true" outlineLevel="0" collapsed="false">
      <c r="A17" s="36" t="s">
        <v>197</v>
      </c>
      <c r="B17" s="36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customFormat="false" ht="15" hidden="false" customHeight="true" outlineLevel="0" collapsed="false">
      <c r="A18" s="6" t="s">
        <v>198</v>
      </c>
      <c r="B18" s="14" t="s">
        <v>60</v>
      </c>
      <c r="C18" s="39" t="n">
        <f aca="false">MIN(Controls!$C$27,Controls!$C$25+Controls!$C$26*(C$3-1))</f>
        <v>0.03</v>
      </c>
      <c r="D18" s="39" t="n">
        <f aca="false">MIN(Controls!$C$27,Controls!$C$25+Controls!$C$26*(D$3-1))</f>
        <v>0.0315</v>
      </c>
      <c r="E18" s="39" t="n">
        <f aca="false">MIN(Controls!$C$27,Controls!$C$25+Controls!$C$26*(E$3-1))</f>
        <v>0.033</v>
      </c>
      <c r="F18" s="39" t="n">
        <f aca="false">MIN(Controls!$C$27,Controls!$C$25+Controls!$C$26*(F$3-1))</f>
        <v>0.0345</v>
      </c>
      <c r="G18" s="39" t="n">
        <f aca="false">MIN(Controls!$C$27,Controls!$C$25+Controls!$C$26*(G$3-1))</f>
        <v>0.036</v>
      </c>
      <c r="H18" s="39" t="n">
        <f aca="false">MIN(Controls!$C$27,Controls!$C$25+Controls!$C$26*(H$3-1))</f>
        <v>0.0375</v>
      </c>
      <c r="I18" s="39" t="n">
        <f aca="false">MIN(Controls!$C$27,Controls!$C$25+Controls!$C$26*(I$3-1))</f>
        <v>0.039</v>
      </c>
      <c r="J18" s="39" t="n">
        <f aca="false">MIN(Controls!$C$27,Controls!$C$25+Controls!$C$26*(J$3-1))</f>
        <v>0.0405</v>
      </c>
      <c r="K18" s="39" t="n">
        <f aca="false">MIN(Controls!$C$27,Controls!$C$25+Controls!$C$26*(K$3-1))</f>
        <v>0.042</v>
      </c>
      <c r="L18" s="39" t="n">
        <f aca="false">MIN(Controls!$C$27,Controls!$C$25+Controls!$C$26*(L$3-1))</f>
        <v>0.0435</v>
      </c>
      <c r="M18" s="39" t="n">
        <f aca="false">MIN(Controls!$C$27,Controls!$C$25+Controls!$C$26*(M$3-1))</f>
        <v>0.045</v>
      </c>
      <c r="N18" s="39" t="n">
        <f aca="false">MIN(Controls!$C$27,Controls!$C$25+Controls!$C$26*(N$3-1))</f>
        <v>0.0465</v>
      </c>
      <c r="O18" s="39" t="n">
        <f aca="false">MIN(Controls!$C$27,Controls!$C$25+Controls!$C$26*(O$3-1))</f>
        <v>0.048</v>
      </c>
      <c r="P18" s="39" t="n">
        <f aca="false">MIN(Controls!$C$27,Controls!$C$25+Controls!$C$26*(P$3-1))</f>
        <v>0.0495</v>
      </c>
      <c r="Q18" s="39" t="n">
        <f aca="false">MIN(Controls!$C$27,Controls!$C$25+Controls!$C$26*(Q$3-1))</f>
        <v>0.051</v>
      </c>
      <c r="R18" s="39" t="n">
        <f aca="false">MIN(Controls!$C$27,Controls!$C$25+Controls!$C$26*(R$3-1))</f>
        <v>0.0525</v>
      </c>
      <c r="S18" s="39" t="n">
        <f aca="false">MIN(Controls!$C$27,Controls!$C$25+Controls!$C$26*(S$3-1))</f>
        <v>0.054</v>
      </c>
      <c r="T18" s="39" t="n">
        <f aca="false">MIN(Controls!$C$27,Controls!$C$25+Controls!$C$26*(T$3-1))</f>
        <v>0.0555</v>
      </c>
      <c r="U18" s="39" t="n">
        <f aca="false">MIN(Controls!$C$27,Controls!$C$25+Controls!$C$26*(U$3-1))</f>
        <v>0.057</v>
      </c>
      <c r="V18" s="39" t="n">
        <f aca="false">MIN(Controls!$C$27,Controls!$C$25+Controls!$C$26*(V$3-1))</f>
        <v>0.0585</v>
      </c>
      <c r="W18" s="39" t="n">
        <f aca="false">MIN(Controls!$C$27,Controls!$C$25+Controls!$C$26*(W$3-1))</f>
        <v>0.06</v>
      </c>
      <c r="X18" s="39" t="n">
        <f aca="false">MIN(Controls!$C$27,Controls!$C$25+Controls!$C$26*(X$3-1))</f>
        <v>0.0615</v>
      </c>
      <c r="Y18" s="39" t="n">
        <f aca="false">MIN(Controls!$C$27,Controls!$C$25+Controls!$C$26*(Y$3-1))</f>
        <v>0.063</v>
      </c>
      <c r="Z18" s="39" t="n">
        <f aca="false">MIN(Controls!$C$27,Controls!$C$25+Controls!$C$26*(Z$3-1))</f>
        <v>0.0645</v>
      </c>
      <c r="AA18" s="39" t="n">
        <f aca="false">MIN(Controls!$C$27,Controls!$C$25+Controls!$C$26*(AA$3-1))</f>
        <v>0.066</v>
      </c>
      <c r="AB18" s="39" t="n">
        <f aca="false">MIN(Controls!$C$27,Controls!$C$25+Controls!$C$26*(AB$3-1))</f>
        <v>0.0675</v>
      </c>
      <c r="AC18" s="39" t="n">
        <f aca="false">MIN(Controls!$C$27,Controls!$C$25+Controls!$C$26*(AC$3-1))</f>
        <v>0.069</v>
      </c>
      <c r="AD18" s="39" t="n">
        <f aca="false">MIN(Controls!$C$27,Controls!$C$25+Controls!$C$26*(AD$3-1))</f>
        <v>0.0705</v>
      </c>
      <c r="AE18" s="39" t="n">
        <f aca="false">MIN(Controls!$C$27,Controls!$C$25+Controls!$C$26*(AE$3-1))</f>
        <v>0.072</v>
      </c>
      <c r="AF18" s="39" t="n">
        <f aca="false">MIN(Controls!$C$27,Controls!$C$25+Controls!$C$26*(AF$3-1))</f>
        <v>0.0735</v>
      </c>
      <c r="AG18" s="39" t="n">
        <f aca="false">MIN(Controls!$C$27,Controls!$C$25+Controls!$C$26*(AG$3-1))</f>
        <v>0.075</v>
      </c>
      <c r="AH18" s="39" t="n">
        <f aca="false">MIN(Controls!$C$27,Controls!$C$25+Controls!$C$26*(AH$3-1))</f>
        <v>0.0765</v>
      </c>
      <c r="AI18" s="39" t="n">
        <f aca="false">MIN(Controls!$C$27,Controls!$C$25+Controls!$C$26*(AI$3-1))</f>
        <v>0.078</v>
      </c>
      <c r="AJ18" s="39" t="n">
        <f aca="false">MIN(Controls!$C$27,Controls!$C$25+Controls!$C$26*(AJ$3-1))</f>
        <v>0.0795</v>
      </c>
      <c r="AK18" s="39" t="n">
        <f aca="false">MIN(Controls!$C$27,Controls!$C$25+Controls!$C$26*(AK$3-1))</f>
        <v>0.081</v>
      </c>
      <c r="AL18" s="39" t="n">
        <f aca="false">MIN(Controls!$C$27,Controls!$C$25+Controls!$C$26*(AL$3-1))</f>
        <v>0.0825</v>
      </c>
    </row>
    <row r="19" customFormat="false" ht="15" hidden="false" customHeight="true" outlineLevel="0" collapsed="false">
      <c r="A19" s="6" t="s">
        <v>103</v>
      </c>
      <c r="B19" s="14" t="s">
        <v>199</v>
      </c>
      <c r="C19" s="38" t="n">
        <f aca="false">Controls!$C$28</f>
        <v>499</v>
      </c>
      <c r="D19" s="38" t="n">
        <f aca="false">Controls!$C$28</f>
        <v>499</v>
      </c>
      <c r="E19" s="38" t="n">
        <f aca="false">Controls!$C$28</f>
        <v>499</v>
      </c>
      <c r="F19" s="38" t="n">
        <f aca="false">Controls!$C$28</f>
        <v>499</v>
      </c>
      <c r="G19" s="38" t="n">
        <f aca="false">Controls!$C$28</f>
        <v>499</v>
      </c>
      <c r="H19" s="38" t="n">
        <f aca="false">Controls!$C$28</f>
        <v>499</v>
      </c>
      <c r="I19" s="38" t="n">
        <f aca="false">Controls!$C$28</f>
        <v>499</v>
      </c>
      <c r="J19" s="38" t="n">
        <f aca="false">Controls!$C$28</f>
        <v>499</v>
      </c>
      <c r="K19" s="38" t="n">
        <f aca="false">Controls!$C$28</f>
        <v>499</v>
      </c>
      <c r="L19" s="38" t="n">
        <f aca="false">Controls!$C$28</f>
        <v>499</v>
      </c>
      <c r="M19" s="38" t="n">
        <f aca="false">Controls!$C$28</f>
        <v>499</v>
      </c>
      <c r="N19" s="38" t="n">
        <f aca="false">Controls!$C$28</f>
        <v>499</v>
      </c>
      <c r="O19" s="38" t="n">
        <f aca="false">Controls!$C$28</f>
        <v>499</v>
      </c>
      <c r="P19" s="38" t="n">
        <f aca="false">Controls!$C$28</f>
        <v>499</v>
      </c>
      <c r="Q19" s="38" t="n">
        <f aca="false">Controls!$C$28</f>
        <v>499</v>
      </c>
      <c r="R19" s="38" t="n">
        <f aca="false">Controls!$C$28</f>
        <v>499</v>
      </c>
      <c r="S19" s="38" t="n">
        <f aca="false">Controls!$C$28</f>
        <v>499</v>
      </c>
      <c r="T19" s="38" t="n">
        <f aca="false">Controls!$C$28</f>
        <v>499</v>
      </c>
      <c r="U19" s="38" t="n">
        <f aca="false">Controls!$C$28</f>
        <v>499</v>
      </c>
      <c r="V19" s="38" t="n">
        <f aca="false">Controls!$C$28</f>
        <v>499</v>
      </c>
      <c r="W19" s="38" t="n">
        <f aca="false">Controls!$C$28</f>
        <v>499</v>
      </c>
      <c r="X19" s="38" t="n">
        <f aca="false">Controls!$C$28</f>
        <v>499</v>
      </c>
      <c r="Y19" s="38" t="n">
        <f aca="false">Controls!$C$28</f>
        <v>499</v>
      </c>
      <c r="Z19" s="38" t="n">
        <f aca="false">Controls!$C$28</f>
        <v>499</v>
      </c>
      <c r="AA19" s="38" t="n">
        <f aca="false">Controls!$C$28</f>
        <v>499</v>
      </c>
      <c r="AB19" s="38" t="n">
        <f aca="false">Controls!$C$28</f>
        <v>499</v>
      </c>
      <c r="AC19" s="38" t="n">
        <f aca="false">Controls!$C$28</f>
        <v>499</v>
      </c>
      <c r="AD19" s="38" t="n">
        <f aca="false">Controls!$C$28</f>
        <v>499</v>
      </c>
      <c r="AE19" s="38" t="n">
        <f aca="false">Controls!$C$28</f>
        <v>499</v>
      </c>
      <c r="AF19" s="38" t="n">
        <f aca="false">Controls!$C$28</f>
        <v>499</v>
      </c>
      <c r="AG19" s="38" t="n">
        <f aca="false">Controls!$C$28</f>
        <v>499</v>
      </c>
      <c r="AH19" s="38" t="n">
        <f aca="false">Controls!$C$28</f>
        <v>499</v>
      </c>
      <c r="AI19" s="38" t="n">
        <f aca="false">Controls!$C$28</f>
        <v>499</v>
      </c>
      <c r="AJ19" s="38" t="n">
        <f aca="false">Controls!$C$28</f>
        <v>499</v>
      </c>
      <c r="AK19" s="38" t="n">
        <f aca="false">Controls!$C$28</f>
        <v>499</v>
      </c>
      <c r="AL19" s="38" t="n">
        <f aca="false">Controls!$C$28</f>
        <v>499</v>
      </c>
    </row>
    <row r="20" customFormat="false" ht="15" hidden="false" customHeight="true" outlineLevel="0" collapsed="false">
      <c r="A20" s="6" t="s">
        <v>200</v>
      </c>
      <c r="B20" s="14" t="s">
        <v>73</v>
      </c>
      <c r="C20" s="38" t="n">
        <f aca="false">C11*C18</f>
        <v>13.5</v>
      </c>
      <c r="D20" s="38" t="n">
        <f aca="false">D11*D18</f>
        <v>28.425411</v>
      </c>
      <c r="E20" s="38" t="n">
        <f aca="false">E11*E18</f>
        <v>44.909985384</v>
      </c>
      <c r="F20" s="38" t="n">
        <f aca="false">F11*F18</f>
        <v>63.104098238496</v>
      </c>
      <c r="G20" s="38" t="n">
        <f aca="false">G11*G18</f>
        <v>83.1739567243899</v>
      </c>
      <c r="H20" s="38" t="n">
        <f aca="false">H11*H18</f>
        <v>105.300798513014</v>
      </c>
      <c r="I20" s="38" t="n">
        <f aca="false">I11*I18</f>
        <v>139.175771155406</v>
      </c>
      <c r="J20" s="38" t="n">
        <f aca="false">J11*J18</f>
        <v>188.015521755408</v>
      </c>
      <c r="K20" s="38" t="n">
        <f aca="false">K11*K18</f>
        <v>254.69466700931</v>
      </c>
      <c r="L20" s="38" t="n">
        <f aca="false">L11*L18</f>
        <v>341.026903945626</v>
      </c>
      <c r="M20" s="38" t="n">
        <f aca="false">M11*M18</f>
        <v>446.942401483401</v>
      </c>
      <c r="N20" s="38" t="n">
        <f aca="false">N11*N18</f>
        <v>569.756272801506</v>
      </c>
      <c r="O20" s="38" t="n">
        <f aca="false">O11*O18</f>
        <v>703.786069799655</v>
      </c>
      <c r="P20" s="38" t="n">
        <f aca="false">P11*P18</f>
        <v>840.564090862729</v>
      </c>
      <c r="Q20" s="38" t="n">
        <f aca="false">Q11*Q18</f>
        <v>977.541245980333</v>
      </c>
      <c r="R20" s="38" t="n">
        <f aca="false">R11*R18</f>
        <v>1114.94613799861</v>
      </c>
      <c r="S20" s="38" t="n">
        <f aca="false">S11*S18</f>
        <v>1253.01996668124</v>
      </c>
      <c r="T20" s="38" t="n">
        <f aca="false">T11*T18</f>
        <v>1392.01365511609</v>
      </c>
      <c r="U20" s="38" t="n">
        <f aca="false">U11*U18</f>
        <v>1532.1854814995</v>
      </c>
      <c r="V20" s="38" t="n">
        <f aca="false">V11*V18</f>
        <v>1673.7991455207</v>
      </c>
      <c r="W20" s="38" t="n">
        <f aca="false">W11*W18</f>
        <v>1817.1222077116</v>
      </c>
      <c r="X20" s="38" t="n">
        <f aca="false">X11*X18</f>
        <v>1962.42484815062</v>
      </c>
      <c r="Y20" s="38" t="n">
        <f aca="false">Y11*Y18</f>
        <v>2109.9788979449</v>
      </c>
      <c r="Z20" s="38" t="n">
        <f aca="false">Z11*Z18</f>
        <v>2260.05710308163</v>
      </c>
      <c r="AA20" s="38" t="n">
        <f aca="false">AA11*AA18</f>
        <v>2412.93258563859</v>
      </c>
      <c r="AB20" s="38" t="n">
        <f aca="false">AB11*AB18</f>
        <v>2568.87847206924</v>
      </c>
      <c r="AC20" s="38" t="n">
        <f aca="false">AC11*AC18</f>
        <v>2728.1676624088</v>
      </c>
      <c r="AD20" s="38" t="n">
        <f aca="false">AD11*AD18</f>
        <v>2891.07271785705</v>
      </c>
      <c r="AE20" s="38" t="n">
        <f aca="false">AE11*AE18</f>
        <v>3057.86584734349</v>
      </c>
      <c r="AF20" s="38" t="n">
        <f aca="false">AF11*AF18</f>
        <v>3228.81897642736</v>
      </c>
      <c r="AG20" s="38" t="n">
        <f aca="false">AG11*AG18</f>
        <v>3404.2038842777</v>
      </c>
      <c r="AH20" s="38" t="n">
        <f aca="false">AH11*AH18</f>
        <v>3584.29239656047</v>
      </c>
      <c r="AI20" s="38" t="n">
        <f aca="false">AI11*AI18</f>
        <v>3769.35662386947</v>
      </c>
      <c r="AJ20" s="38" t="n">
        <f aca="false">AJ11*AJ18</f>
        <v>3959.66923690828</v>
      </c>
      <c r="AK20" s="38" t="n">
        <f aca="false">AK11*AK18</f>
        <v>4155.50377099227</v>
      </c>
      <c r="AL20" s="38" t="n">
        <f aca="false">AL11*AL18</f>
        <v>4357.13495361843</v>
      </c>
    </row>
    <row r="21" customFormat="false" ht="15" hidden="false" customHeight="true" outlineLevel="0" collapsed="false">
      <c r="A21" s="6" t="s">
        <v>201</v>
      </c>
      <c r="B21" s="14" t="s">
        <v>58</v>
      </c>
      <c r="C21" s="40" t="n">
        <f aca="false">C20*C19</f>
        <v>6736.5</v>
      </c>
      <c r="D21" s="40" t="n">
        <f aca="false">D20*D19</f>
        <v>14184.280089</v>
      </c>
      <c r="E21" s="40" t="n">
        <f aca="false">E20*E19</f>
        <v>22410.082706616</v>
      </c>
      <c r="F21" s="40" t="n">
        <f aca="false">F20*F19</f>
        <v>31488.9450210095</v>
      </c>
      <c r="G21" s="40" t="n">
        <f aca="false">G20*G19</f>
        <v>41503.8044054706</v>
      </c>
      <c r="H21" s="40" t="n">
        <f aca="false">H20*H19</f>
        <v>52545.0984579941</v>
      </c>
      <c r="I21" s="40" t="n">
        <f aca="false">I20*I19</f>
        <v>69448.7098065476</v>
      </c>
      <c r="J21" s="40" t="n">
        <f aca="false">J20*J19</f>
        <v>93819.7453559488</v>
      </c>
      <c r="K21" s="40" t="n">
        <f aca="false">K20*K19</f>
        <v>127092.638837646</v>
      </c>
      <c r="L21" s="40" t="n">
        <f aca="false">L20*L19</f>
        <v>170172.425068867</v>
      </c>
      <c r="M21" s="40" t="n">
        <f aca="false">M20*M19</f>
        <v>223024.258340217</v>
      </c>
      <c r="N21" s="40" t="n">
        <f aca="false">N20*N19</f>
        <v>284308.380127951</v>
      </c>
      <c r="O21" s="40" t="n">
        <f aca="false">O20*O19</f>
        <v>351189.248830028</v>
      </c>
      <c r="P21" s="40" t="n">
        <f aca="false">P20*P19</f>
        <v>419441.481340502</v>
      </c>
      <c r="Q21" s="40" t="n">
        <f aca="false">Q20*Q19</f>
        <v>487793.081744186</v>
      </c>
      <c r="R21" s="40" t="n">
        <f aca="false">R20*R19</f>
        <v>556358.122861305</v>
      </c>
      <c r="S21" s="40" t="n">
        <f aca="false">S20*S19</f>
        <v>625256.96337394</v>
      </c>
      <c r="T21" s="40" t="n">
        <f aca="false">T20*T19</f>
        <v>694614.813902931</v>
      </c>
      <c r="U21" s="40" t="n">
        <f aca="false">U20*U19</f>
        <v>764560.555268252</v>
      </c>
      <c r="V21" s="40" t="n">
        <f aca="false">V20*V19</f>
        <v>835225.773614827</v>
      </c>
      <c r="W21" s="40" t="n">
        <f aca="false">W20*W19</f>
        <v>906743.981648089</v>
      </c>
      <c r="X21" s="40" t="n">
        <f aca="false">X20*X19</f>
        <v>979249.99922716</v>
      </c>
      <c r="Y21" s="40" t="n">
        <f aca="false">Y20*Y19</f>
        <v>1052879.47007451</v>
      </c>
      <c r="Z21" s="40" t="n">
        <f aca="false">Z20*Z19</f>
        <v>1127768.49443773</v>
      </c>
      <c r="AA21" s="40" t="n">
        <f aca="false">AA20*AA19</f>
        <v>1204053.36023366</v>
      </c>
      <c r="AB21" s="40" t="n">
        <f aca="false">AB20*AB19</f>
        <v>1281870.35756255</v>
      </c>
      <c r="AC21" s="40" t="n">
        <f aca="false">AC20*AC19</f>
        <v>1361355.66354199</v>
      </c>
      <c r="AD21" s="40" t="n">
        <f aca="false">AD20*AD19</f>
        <v>1442645.28621067</v>
      </c>
      <c r="AE21" s="40" t="n">
        <f aca="false">AE20*AE19</f>
        <v>1525875.0578244</v>
      </c>
      <c r="AF21" s="40" t="n">
        <f aca="false">AF20*AF19</f>
        <v>1611180.66923725</v>
      </c>
      <c r="AG21" s="40" t="n">
        <f aca="false">AG20*AG19</f>
        <v>1698697.73825457</v>
      </c>
      <c r="AH21" s="40" t="n">
        <f aca="false">AH20*AH19</f>
        <v>1788561.90588367</v>
      </c>
      <c r="AI21" s="40" t="n">
        <f aca="false">AI20*AI19</f>
        <v>1880908.95531086</v>
      </c>
      <c r="AJ21" s="40" t="n">
        <f aca="false">AJ20*AJ19</f>
        <v>1975874.94921723</v>
      </c>
      <c r="AK21" s="40" t="n">
        <f aca="false">AK20*AK19</f>
        <v>2073596.38172514</v>
      </c>
      <c r="AL21" s="40" t="n">
        <f aca="false">AL20*AL19</f>
        <v>2174210.34185559</v>
      </c>
    </row>
    <row r="23" customFormat="false" ht="15" hidden="false" customHeight="true" outlineLevel="0" collapsed="false">
      <c r="A23" s="36" t="s">
        <v>202</v>
      </c>
      <c r="B23" s="36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customFormat="false" ht="15" hidden="false" customHeight="true" outlineLevel="0" collapsed="false">
      <c r="A24" s="6" t="s">
        <v>203</v>
      </c>
      <c r="B24" s="14" t="s">
        <v>58</v>
      </c>
      <c r="C24" s="40" t="n">
        <f aca="false">IF(C$3&lt;Controls!$C$29,0,Controls!$C$30*(1+Controls!$C$31)^(C$3-Controls!$C$29))</f>
        <v>0</v>
      </c>
      <c r="D24" s="40" t="n">
        <f aca="false">IF(D$3&lt;Controls!$C$29,0,Controls!$C$30*(1+Controls!$C$31)^(D$3-Controls!$C$29))</f>
        <v>0</v>
      </c>
      <c r="E24" s="40" t="n">
        <f aca="false">IF(E$3&lt;Controls!$C$29,0,Controls!$C$30*(1+Controls!$C$31)^(E$3-Controls!$C$29))</f>
        <v>0</v>
      </c>
      <c r="F24" s="40" t="n">
        <f aca="false">IF(F$3&lt;Controls!$C$29,0,Controls!$C$30*(1+Controls!$C$31)^(F$3-Controls!$C$29))</f>
        <v>0</v>
      </c>
      <c r="G24" s="40" t="n">
        <f aca="false">IF(G$3&lt;Controls!$C$29,0,Controls!$C$30*(1+Controls!$C$31)^(G$3-Controls!$C$29))</f>
        <v>0</v>
      </c>
      <c r="H24" s="40" t="n">
        <f aca="false">IF(H$3&lt;Controls!$C$29,0,Controls!$C$30*(1+Controls!$C$31)^(H$3-Controls!$C$29))</f>
        <v>0</v>
      </c>
      <c r="I24" s="40" t="n">
        <f aca="false">IF(I$3&lt;Controls!$C$29,0,Controls!$C$30*(1+Controls!$C$31)^(I$3-Controls!$C$29))</f>
        <v>20000</v>
      </c>
      <c r="J24" s="40" t="n">
        <f aca="false">IF(J$3&lt;Controls!$C$29,0,Controls!$C$30*(1+Controls!$C$31)^(J$3-Controls!$C$29))</f>
        <v>21200</v>
      </c>
      <c r="K24" s="40" t="n">
        <f aca="false">IF(K$3&lt;Controls!$C$29,0,Controls!$C$30*(1+Controls!$C$31)^(K$3-Controls!$C$29))</f>
        <v>22472</v>
      </c>
      <c r="L24" s="40" t="n">
        <f aca="false">IF(L$3&lt;Controls!$C$29,0,Controls!$C$30*(1+Controls!$C$31)^(L$3-Controls!$C$29))</f>
        <v>23820.32</v>
      </c>
      <c r="M24" s="40" t="n">
        <f aca="false">IF(M$3&lt;Controls!$C$29,0,Controls!$C$30*(1+Controls!$C$31)^(M$3-Controls!$C$29))</f>
        <v>25249.5392</v>
      </c>
      <c r="N24" s="40" t="n">
        <f aca="false">IF(N$3&lt;Controls!$C$29,0,Controls!$C$30*(1+Controls!$C$31)^(N$3-Controls!$C$29))</f>
        <v>26764.511552</v>
      </c>
      <c r="O24" s="40" t="n">
        <f aca="false">IF(O$3&lt;Controls!$C$29,0,Controls!$C$30*(1+Controls!$C$31)^(O$3-Controls!$C$29))</f>
        <v>28370.38224512</v>
      </c>
      <c r="P24" s="40" t="n">
        <f aca="false">IF(P$3&lt;Controls!$C$29,0,Controls!$C$30*(1+Controls!$C$31)^(P$3-Controls!$C$29))</f>
        <v>30072.6051798272</v>
      </c>
      <c r="Q24" s="40" t="n">
        <f aca="false">IF(Q$3&lt;Controls!$C$29,0,Controls!$C$30*(1+Controls!$C$31)^(Q$3-Controls!$C$29))</f>
        <v>31876.9614906168</v>
      </c>
      <c r="R24" s="40" t="n">
        <f aca="false">IF(R$3&lt;Controls!$C$29,0,Controls!$C$30*(1+Controls!$C$31)^(R$3-Controls!$C$29))</f>
        <v>33789.5791800539</v>
      </c>
      <c r="S24" s="40" t="n">
        <f aca="false">IF(S$3&lt;Controls!$C$29,0,Controls!$C$30*(1+Controls!$C$31)^(S$3-Controls!$C$29))</f>
        <v>35816.9539308571</v>
      </c>
      <c r="T24" s="40" t="n">
        <f aca="false">IF(T$3&lt;Controls!$C$29,0,Controls!$C$30*(1+Controls!$C$31)^(T$3-Controls!$C$29))</f>
        <v>37965.9711667085</v>
      </c>
      <c r="U24" s="40" t="n">
        <f aca="false">IF(U$3&lt;Controls!$C$29,0,Controls!$C$30*(1+Controls!$C$31)^(U$3-Controls!$C$29))</f>
        <v>40243.929436711</v>
      </c>
      <c r="V24" s="40" t="n">
        <f aca="false">IF(V$3&lt;Controls!$C$29,0,Controls!$C$30*(1+Controls!$C$31)^(V$3-Controls!$C$29))</f>
        <v>42658.5652029137</v>
      </c>
      <c r="W24" s="40" t="n">
        <f aca="false">IF(W$3&lt;Controls!$C$29,0,Controls!$C$30*(1+Controls!$C$31)^(W$3-Controls!$C$29))</f>
        <v>45218.0791150885</v>
      </c>
      <c r="X24" s="40" t="n">
        <f aca="false">IF(X$3&lt;Controls!$C$29,0,Controls!$C$30*(1+Controls!$C$31)^(X$3-Controls!$C$29))</f>
        <v>47931.1638619938</v>
      </c>
      <c r="Y24" s="40" t="n">
        <f aca="false">IF(Y$3&lt;Controls!$C$29,0,Controls!$C$30*(1+Controls!$C$31)^(Y$3-Controls!$C$29))</f>
        <v>50807.0336937135</v>
      </c>
      <c r="Z24" s="40" t="n">
        <f aca="false">IF(Z$3&lt;Controls!$C$29,0,Controls!$C$30*(1+Controls!$C$31)^(Z$3-Controls!$C$29))</f>
        <v>53855.4557153363</v>
      </c>
      <c r="AA24" s="40" t="n">
        <f aca="false">IF(AA$3&lt;Controls!$C$29,0,Controls!$C$30*(1+Controls!$C$31)^(AA$3-Controls!$C$29))</f>
        <v>57086.7830582565</v>
      </c>
      <c r="AB24" s="40" t="n">
        <f aca="false">IF(AB$3&lt;Controls!$C$29,0,Controls!$C$30*(1+Controls!$C$31)^(AB$3-Controls!$C$29))</f>
        <v>60511.9900417518</v>
      </c>
      <c r="AC24" s="40" t="n">
        <f aca="false">IF(AC$3&lt;Controls!$C$29,0,Controls!$C$30*(1+Controls!$C$31)^(AC$3-Controls!$C$29))</f>
        <v>64142.709444257</v>
      </c>
      <c r="AD24" s="40" t="n">
        <f aca="false">IF(AD$3&lt;Controls!$C$29,0,Controls!$C$30*(1+Controls!$C$31)^(AD$3-Controls!$C$29))</f>
        <v>67991.2720109124</v>
      </c>
      <c r="AE24" s="40" t="n">
        <f aca="false">IF(AE$3&lt;Controls!$C$29,0,Controls!$C$30*(1+Controls!$C$31)^(AE$3-Controls!$C$29))</f>
        <v>72070.7483315671</v>
      </c>
      <c r="AF24" s="40" t="n">
        <f aca="false">IF(AF$3&lt;Controls!$C$29,0,Controls!$C$30*(1+Controls!$C$31)^(AF$3-Controls!$C$29))</f>
        <v>76394.9932314612</v>
      </c>
      <c r="AG24" s="40" t="n">
        <f aca="false">IF(AG$3&lt;Controls!$C$29,0,Controls!$C$30*(1+Controls!$C$31)^(AG$3-Controls!$C$29))</f>
        <v>80978.6928253488</v>
      </c>
      <c r="AH24" s="40" t="n">
        <f aca="false">IF(AH$3&lt;Controls!$C$29,0,Controls!$C$30*(1+Controls!$C$31)^(AH$3-Controls!$C$29))</f>
        <v>85837.4143948698</v>
      </c>
      <c r="AI24" s="40" t="n">
        <f aca="false">IF(AI$3&lt;Controls!$C$29,0,Controls!$C$30*(1+Controls!$C$31)^(AI$3-Controls!$C$29))</f>
        <v>90987.659258562</v>
      </c>
      <c r="AJ24" s="40" t="n">
        <f aca="false">IF(AJ$3&lt;Controls!$C$29,0,Controls!$C$30*(1+Controls!$C$31)^(AJ$3-Controls!$C$29))</f>
        <v>96446.9188140757</v>
      </c>
      <c r="AK24" s="40" t="n">
        <f aca="false">IF(AK$3&lt;Controls!$C$29,0,Controls!$C$30*(1+Controls!$C$31)^(AK$3-Controls!$C$29))</f>
        <v>102233.73394292</v>
      </c>
      <c r="AL24" s="40" t="n">
        <f aca="false">IF(AL$3&lt;Controls!$C$29,0,Controls!$C$30*(1+Controls!$C$31)^(AL$3-Controls!$C$29))</f>
        <v>108367.757979495</v>
      </c>
    </row>
    <row r="27" customFormat="false" ht="15" hidden="false" customHeight="true" outlineLevel="0" collapsed="false">
      <c r="A27" s="6" t="s">
        <v>204</v>
      </c>
      <c r="B27" s="14" t="s">
        <v>58</v>
      </c>
      <c r="C27" s="42" t="n">
        <f aca="false">C16+C21+C24</f>
        <v>46899</v>
      </c>
      <c r="D27" s="42" t="n">
        <f aca="false">D16+D21+D24</f>
        <v>96333.717879</v>
      </c>
      <c r="E27" s="42" t="n">
        <f aca="false">E16+E21+E24</f>
        <v>148778.20785271</v>
      </c>
      <c r="F27" s="42" t="n">
        <f aca="false">F16+F21+F24</f>
        <v>204728.560067398</v>
      </c>
      <c r="G27" s="42" t="n">
        <f aca="false">G16+G21+G24</f>
        <v>264703.590037104</v>
      </c>
      <c r="H27" s="42" t="n">
        <f aca="false">H16+H21+H24</f>
        <v>329245.303133637</v>
      </c>
      <c r="I27" s="42" t="n">
        <f aca="false">I16+I21+I24</f>
        <v>448129.637778265</v>
      </c>
      <c r="J27" s="42" t="n">
        <f aca="false">J16+J21+J24</f>
        <v>590955.25426685</v>
      </c>
      <c r="K27" s="42" t="n">
        <f aca="false">K16+K21+K24</f>
        <v>783697.355109646</v>
      </c>
      <c r="L27" s="42" t="n">
        <f aca="false">L16+L21+L24</f>
        <v>1030190.80565641</v>
      </c>
      <c r="M27" s="42" t="n">
        <f aca="false">M16+M21+M24</f>
        <v>1328834.04625041</v>
      </c>
      <c r="N27" s="42" t="n">
        <f aca="false">N16+N21+N24</f>
        <v>1670782.84468193</v>
      </c>
      <c r="O27" s="42" t="n">
        <f aca="false">O16+O21+O24</f>
        <v>2039183.66341811</v>
      </c>
      <c r="P27" s="42" t="n">
        <f aca="false">P16+P21+P24</f>
        <v>2410055.82091587</v>
      </c>
      <c r="Q27" s="42" t="n">
        <f aca="false">Q16+Q21+Q24</f>
        <v>2776898.64289067</v>
      </c>
      <c r="R27" s="42" t="n">
        <f aca="false">R16+R21+R24</f>
        <v>3141117.90235882</v>
      </c>
      <c r="S27" s="42" t="n">
        <f aca="false">S16+S21+S24</f>
        <v>3504063.08280371</v>
      </c>
      <c r="T27" s="42" t="n">
        <f aca="false">T16+T21+T24</f>
        <v>3867033.02751591</v>
      </c>
      <c r="U27" s="42" t="n">
        <f aca="false">U16+U21+U24</f>
        <v>4231281.34760705</v>
      </c>
      <c r="V27" s="42" t="n">
        <f aca="false">V16+V21+V24</f>
        <v>4598021.59773674</v>
      </c>
      <c r="W27" s="42" t="n">
        <f aca="false">W16+W21+W24</f>
        <v>4968432.22968938</v>
      </c>
      <c r="X27" s="42" t="n">
        <f aca="false">X16+X21+X24</f>
        <v>5343661.33476886</v>
      </c>
      <c r="Y27" s="42" t="n">
        <f aca="false">Y16+Y21+Y24</f>
        <v>5724831.18658585</v>
      </c>
      <c r="Z27" s="42" t="n">
        <f aca="false">Z16+Z21+Z24</f>
        <v>6113042.59623115</v>
      </c>
      <c r="AA27" s="42" t="n">
        <f aca="false">AA16+AA21+AA24</f>
        <v>6509379.09209222</v>
      </c>
      <c r="AB27" s="42" t="n">
        <f aca="false">AB16+AB21+AB24</f>
        <v>6914910.9367049</v>
      </c>
      <c r="AC27" s="42" t="n">
        <f aca="false">AC16+AC21+AC24</f>
        <v>7330698.99306343</v>
      </c>
      <c r="AD27" s="42" t="n">
        <f aca="false">AD16+AD21+AD24</f>
        <v>7757798.45275831</v>
      </c>
      <c r="AE27" s="42" t="n">
        <f aca="false">AE16+AE21+AE24</f>
        <v>8197262.4381919</v>
      </c>
      <c r="AF27" s="42" t="n">
        <f aca="false">AF16+AF21+AF24</f>
        <v>8650145.49095019</v>
      </c>
      <c r="AG27" s="42" t="n">
        <f aca="false">AG16+AG21+AG24</f>
        <v>9117506.95819881</v>
      </c>
      <c r="AH27" s="42" t="n">
        <f aca="false">AH16+AH21+AH24</f>
        <v>9600414.28873336</v>
      </c>
      <c r="AI27" s="42" t="n">
        <f aca="false">AI16+AI21+AI24</f>
        <v>10099946.2500568</v>
      </c>
      <c r="AJ27" s="42" t="n">
        <f aca="false">AJ16+AJ21+AJ24</f>
        <v>10617196.077589</v>
      </c>
      <c r="AK27" s="42" t="n">
        <f aca="false">AK16+AK21+AK24</f>
        <v>11153274.5668406</v>
      </c>
      <c r="AL27" s="42" t="n">
        <f aca="false">AL16+AL21+AL24</f>
        <v>11709313.1191128</v>
      </c>
    </row>
  </sheetData>
  <mergeCells count="7">
    <mergeCell ref="A1:AL1"/>
    <mergeCell ref="A5:B5"/>
    <mergeCell ref="C5:AL5"/>
    <mergeCell ref="A17:B17"/>
    <mergeCell ref="C17:AL17"/>
    <mergeCell ref="A23:B23"/>
    <mergeCell ref="C23:AL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AL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0"/>
    <col collapsed="false" customWidth="true" hidden="false" outlineLevel="0" max="2" min="2" style="1" width="10"/>
    <col collapsed="false" customWidth="true" hidden="false" outlineLevel="0" max="38" min="3" style="1" width="10.51"/>
  </cols>
  <sheetData>
    <row r="1" customFormat="false" ht="27.75" hidden="false" customHeight="true" outlineLevel="0" collapsed="false">
      <c r="A1" s="2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3" customFormat="false" ht="15" hidden="false" customHeight="true" outlineLevel="0" collapsed="false">
      <c r="A3" s="33" t="s">
        <v>147</v>
      </c>
      <c r="B3" s="33" t="s">
        <v>148</v>
      </c>
      <c r="C3" s="34" t="n">
        <v>1</v>
      </c>
      <c r="D3" s="34" t="n">
        <v>2</v>
      </c>
      <c r="E3" s="34" t="n">
        <v>3</v>
      </c>
      <c r="F3" s="34" t="n">
        <v>4</v>
      </c>
      <c r="G3" s="34" t="n">
        <v>5</v>
      </c>
      <c r="H3" s="34" t="n">
        <v>6</v>
      </c>
      <c r="I3" s="34" t="n">
        <v>7</v>
      </c>
      <c r="J3" s="34" t="n">
        <v>8</v>
      </c>
      <c r="K3" s="34" t="n">
        <v>9</v>
      </c>
      <c r="L3" s="34" t="n">
        <v>10</v>
      </c>
      <c r="M3" s="34" t="n">
        <v>11</v>
      </c>
      <c r="N3" s="34" t="n">
        <v>12</v>
      </c>
      <c r="O3" s="34" t="n">
        <v>13</v>
      </c>
      <c r="P3" s="34" t="n">
        <v>14</v>
      </c>
      <c r="Q3" s="34" t="n">
        <v>15</v>
      </c>
      <c r="R3" s="34" t="n">
        <v>16</v>
      </c>
      <c r="S3" s="34" t="n">
        <v>17</v>
      </c>
      <c r="T3" s="34" t="n">
        <v>18</v>
      </c>
      <c r="U3" s="34" t="n">
        <v>19</v>
      </c>
      <c r="V3" s="34" t="n">
        <v>20</v>
      </c>
      <c r="W3" s="34" t="n">
        <v>21</v>
      </c>
      <c r="X3" s="34" t="n">
        <v>22</v>
      </c>
      <c r="Y3" s="34" t="n">
        <v>23</v>
      </c>
      <c r="Z3" s="34" t="n">
        <v>24</v>
      </c>
      <c r="AA3" s="34" t="n">
        <v>25</v>
      </c>
      <c r="AB3" s="34" t="n">
        <v>26</v>
      </c>
      <c r="AC3" s="34" t="n">
        <v>27</v>
      </c>
      <c r="AD3" s="34" t="n">
        <v>28</v>
      </c>
      <c r="AE3" s="34" t="n">
        <v>29</v>
      </c>
      <c r="AF3" s="34" t="n">
        <v>30</v>
      </c>
      <c r="AG3" s="34" t="n">
        <v>31</v>
      </c>
      <c r="AH3" s="34" t="n">
        <v>32</v>
      </c>
      <c r="AI3" s="34" t="n">
        <v>33</v>
      </c>
      <c r="AJ3" s="34" t="n">
        <v>34</v>
      </c>
      <c r="AK3" s="34" t="n">
        <v>35</v>
      </c>
      <c r="AL3" s="34" t="n">
        <v>36</v>
      </c>
    </row>
    <row r="4" customFormat="false" ht="15" hidden="false" customHeight="true" outlineLevel="0" collapsed="false">
      <c r="A4" s="14" t="s">
        <v>149</v>
      </c>
      <c r="C4" s="35" t="s">
        <v>150</v>
      </c>
      <c r="D4" s="35" t="s">
        <v>151</v>
      </c>
      <c r="E4" s="35" t="s">
        <v>152</v>
      </c>
      <c r="F4" s="35" t="s">
        <v>153</v>
      </c>
      <c r="G4" s="35" t="s">
        <v>154</v>
      </c>
      <c r="H4" s="35" t="s">
        <v>155</v>
      </c>
      <c r="I4" s="35" t="s">
        <v>156</v>
      </c>
      <c r="J4" s="35" t="s">
        <v>157</v>
      </c>
      <c r="K4" s="35" t="s">
        <v>158</v>
      </c>
      <c r="L4" s="35" t="s">
        <v>159</v>
      </c>
      <c r="M4" s="35" t="s">
        <v>160</v>
      </c>
      <c r="N4" s="35" t="s">
        <v>161</v>
      </c>
      <c r="O4" s="35" t="s">
        <v>162</v>
      </c>
      <c r="P4" s="35" t="s">
        <v>163</v>
      </c>
      <c r="Q4" s="35" t="s">
        <v>164</v>
      </c>
      <c r="R4" s="35" t="s">
        <v>165</v>
      </c>
      <c r="S4" s="35" t="s">
        <v>166</v>
      </c>
      <c r="T4" s="35" t="s">
        <v>167</v>
      </c>
      <c r="U4" s="35" t="s">
        <v>168</v>
      </c>
      <c r="V4" s="35" t="s">
        <v>169</v>
      </c>
      <c r="W4" s="35" t="s">
        <v>170</v>
      </c>
      <c r="X4" s="35" t="s">
        <v>171</v>
      </c>
      <c r="Y4" s="35" t="s">
        <v>172</v>
      </c>
      <c r="Z4" s="35" t="s">
        <v>173</v>
      </c>
      <c r="AA4" s="35" t="s">
        <v>174</v>
      </c>
      <c r="AB4" s="35" t="s">
        <v>175</v>
      </c>
      <c r="AC4" s="35" t="s">
        <v>176</v>
      </c>
      <c r="AD4" s="35" t="s">
        <v>177</v>
      </c>
      <c r="AE4" s="35" t="s">
        <v>178</v>
      </c>
      <c r="AF4" s="35" t="s">
        <v>179</v>
      </c>
      <c r="AG4" s="35" t="s">
        <v>180</v>
      </c>
      <c r="AH4" s="35" t="s">
        <v>181</v>
      </c>
      <c r="AI4" s="35" t="s">
        <v>182</v>
      </c>
      <c r="AJ4" s="35" t="s">
        <v>183</v>
      </c>
      <c r="AK4" s="35" t="s">
        <v>184</v>
      </c>
      <c r="AL4" s="35" t="s">
        <v>185</v>
      </c>
    </row>
    <row r="5" customFormat="false" ht="15" hidden="false" customHeight="true" outlineLevel="0" collapsed="false">
      <c r="A5" s="36" t="s">
        <v>205</v>
      </c>
      <c r="B5" s="36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</row>
    <row r="6" customFormat="false" ht="15" hidden="false" customHeight="true" outlineLevel="0" collapsed="false">
      <c r="A6" s="6" t="s">
        <v>206</v>
      </c>
      <c r="B6" s="14" t="s">
        <v>60</v>
      </c>
      <c r="C6" s="39" t="n">
        <f aca="false">Controls!$C$34</f>
        <v>0.02</v>
      </c>
      <c r="D6" s="39" t="n">
        <f aca="false">Controls!$C$34</f>
        <v>0.02</v>
      </c>
      <c r="E6" s="39" t="n">
        <f aca="false">Controls!$C$34</f>
        <v>0.02</v>
      </c>
      <c r="F6" s="39" t="n">
        <f aca="false">Controls!$C$34</f>
        <v>0.02</v>
      </c>
      <c r="G6" s="39" t="n">
        <f aca="false">Controls!$C$34</f>
        <v>0.02</v>
      </c>
      <c r="H6" s="39" t="n">
        <f aca="false">Controls!$C$34</f>
        <v>0.02</v>
      </c>
      <c r="I6" s="39" t="n">
        <f aca="false">Controls!$C$34</f>
        <v>0.02</v>
      </c>
      <c r="J6" s="39" t="n">
        <f aca="false">Controls!$C$34</f>
        <v>0.02</v>
      </c>
      <c r="K6" s="39" t="n">
        <f aca="false">Controls!$C$34</f>
        <v>0.02</v>
      </c>
      <c r="L6" s="39" t="n">
        <f aca="false">Controls!$C$34</f>
        <v>0.02</v>
      </c>
      <c r="M6" s="39" t="n">
        <f aca="false">Controls!$C$34</f>
        <v>0.02</v>
      </c>
      <c r="N6" s="39" t="n">
        <f aca="false">Controls!$C$34</f>
        <v>0.02</v>
      </c>
      <c r="O6" s="39" t="n">
        <f aca="false">Controls!$C$34</f>
        <v>0.02</v>
      </c>
      <c r="P6" s="39" t="n">
        <f aca="false">Controls!$C$34</f>
        <v>0.02</v>
      </c>
      <c r="Q6" s="39" t="n">
        <f aca="false">Controls!$C$34</f>
        <v>0.02</v>
      </c>
      <c r="R6" s="39" t="n">
        <f aca="false">Controls!$C$34</f>
        <v>0.02</v>
      </c>
      <c r="S6" s="39" t="n">
        <f aca="false">Controls!$C$34</f>
        <v>0.02</v>
      </c>
      <c r="T6" s="39" t="n">
        <f aca="false">Controls!$C$34</f>
        <v>0.02</v>
      </c>
      <c r="U6" s="39" t="n">
        <f aca="false">Controls!$C$34</f>
        <v>0.02</v>
      </c>
      <c r="V6" s="39" t="n">
        <f aca="false">Controls!$C$34</f>
        <v>0.02</v>
      </c>
      <c r="W6" s="39" t="n">
        <f aca="false">Controls!$C$34</f>
        <v>0.02</v>
      </c>
      <c r="X6" s="39" t="n">
        <f aca="false">Controls!$C$34</f>
        <v>0.02</v>
      </c>
      <c r="Y6" s="39" t="n">
        <f aca="false">Controls!$C$34</f>
        <v>0.02</v>
      </c>
      <c r="Z6" s="39" t="n">
        <f aca="false">Controls!$C$34</f>
        <v>0.02</v>
      </c>
      <c r="AA6" s="39" t="n">
        <f aca="false">Controls!$C$34</f>
        <v>0.02</v>
      </c>
      <c r="AB6" s="39" t="n">
        <f aca="false">Controls!$C$34</f>
        <v>0.02</v>
      </c>
      <c r="AC6" s="39" t="n">
        <f aca="false">Controls!$C$34</f>
        <v>0.02</v>
      </c>
      <c r="AD6" s="39" t="n">
        <f aca="false">Controls!$C$34</f>
        <v>0.02</v>
      </c>
      <c r="AE6" s="39" t="n">
        <f aca="false">Controls!$C$34</f>
        <v>0.02</v>
      </c>
      <c r="AF6" s="39" t="n">
        <f aca="false">Controls!$C$34</f>
        <v>0.02</v>
      </c>
      <c r="AG6" s="39" t="n">
        <f aca="false">Controls!$C$34</f>
        <v>0.02</v>
      </c>
      <c r="AH6" s="39" t="n">
        <f aca="false">Controls!$C$34</f>
        <v>0.02</v>
      </c>
      <c r="AI6" s="39" t="n">
        <f aca="false">Controls!$C$34</f>
        <v>0.02</v>
      </c>
      <c r="AJ6" s="39" t="n">
        <f aca="false">Controls!$C$34</f>
        <v>0.02</v>
      </c>
      <c r="AK6" s="39" t="n">
        <f aca="false">Controls!$C$34</f>
        <v>0.02</v>
      </c>
      <c r="AL6" s="39" t="n">
        <f aca="false">Controls!$C$34</f>
        <v>0.02</v>
      </c>
    </row>
    <row r="7" customFormat="false" ht="15" hidden="false" customHeight="true" outlineLevel="0" collapsed="false">
      <c r="A7" s="6" t="s">
        <v>207</v>
      </c>
      <c r="B7" s="14" t="s">
        <v>58</v>
      </c>
      <c r="C7" s="43" t="n">
        <f aca="false">'Revenue Assumptions'!C14*C6</f>
        <v>5355</v>
      </c>
      <c r="D7" s="43" t="n">
        <f aca="false">'Revenue Assumptions'!D14*D6</f>
        <v>10953.258372</v>
      </c>
      <c r="E7" s="43" t="n">
        <f aca="false">'Revenue Assumptions'!E14*E6</f>
        <v>16849.0833528125</v>
      </c>
      <c r="F7" s="43" t="n">
        <f aca="false">'Revenue Assumptions'!F14*F6</f>
        <v>23098.6153395185</v>
      </c>
      <c r="G7" s="43" t="n">
        <f aca="false">'Revenue Assumptions'!G14*G6</f>
        <v>29759.9714175512</v>
      </c>
      <c r="H7" s="43" t="n">
        <f aca="false">'Revenue Assumptions'!H14*H6</f>
        <v>36893.3606234191</v>
      </c>
      <c r="I7" s="43" t="n">
        <f aca="false">'Revenue Assumptions'!I14*I6</f>
        <v>47824.1237295623</v>
      </c>
      <c r="J7" s="43" t="n">
        <f aca="false">'Revenue Assumptions'!J14*J6</f>
        <v>63458.0678547868</v>
      </c>
      <c r="K7" s="43" t="n">
        <f aca="false">'Revenue Assumptions'!K14*K6</f>
        <v>84551.0288362667</v>
      </c>
      <c r="L7" s="43" t="n">
        <f aca="false">'Revenue Assumptions'!L14*L6</f>
        <v>111493.074745005</v>
      </c>
      <c r="M7" s="43" t="n">
        <f aca="false">'Revenue Assumptions'!M14*M6</f>
        <v>144074.699828025</v>
      </c>
      <c r="N7" s="43" t="n">
        <f aca="false">'Revenue Assumptions'!N14*N6</f>
        <v>181294.660400263</v>
      </c>
      <c r="O7" s="43" t="n">
        <f aca="false">'Revenue Assumptions'!O14*O6</f>
        <v>221283.204312395</v>
      </c>
      <c r="P7" s="43" t="n">
        <f aca="false">'Revenue Assumptions'!P14*P6</f>
        <v>261405.564586072</v>
      </c>
      <c r="Q7" s="43" t="n">
        <f aca="false">'Revenue Assumptions'!Q14*Q6</f>
        <v>300963.813287449</v>
      </c>
      <c r="R7" s="43" t="n">
        <f aca="false">'Revenue Assumptions'!R14*R6</f>
        <v>340129.360042328</v>
      </c>
      <c r="S7" s="43" t="n">
        <f aca="false">'Revenue Assumptions'!S14*S6</f>
        <v>379065.222066522</v>
      </c>
      <c r="T7" s="43" t="n">
        <f aca="false">'Revenue Assumptions'!T14*T6</f>
        <v>417926.965659503</v>
      </c>
      <c r="U7" s="43" t="n">
        <f aca="false">'Revenue Assumptions'!U14*U6</f>
        <v>456863.581720278</v>
      </c>
      <c r="V7" s="43" t="n">
        <f aca="false">'Revenue Assumptions'!V14*V6</f>
        <v>496018.3011892</v>
      </c>
      <c r="W7" s="43" t="n">
        <f aca="false">'Revenue Assumptions'!W14*W6</f>
        <v>535529.355856826</v>
      </c>
      <c r="X7" s="43" t="n">
        <f aca="false">'Revenue Assumptions'!X14*X6</f>
        <v>575530.689557294</v>
      </c>
      <c r="Y7" s="43" t="n">
        <f aca="false">'Revenue Assumptions'!Y14*Y6</f>
        <v>616152.624375684</v>
      </c>
      <c r="Z7" s="43" t="n">
        <f aca="false">'Revenue Assumptions'!Z14*Z6</f>
        <v>657522.486143745</v>
      </c>
      <c r="AA7" s="43" t="n">
        <f aca="false">'Revenue Assumptions'!AA14*AA6</f>
        <v>699765.193173375</v>
      </c>
      <c r="AB7" s="43" t="n">
        <f aca="false">'Revenue Assumptions'!AB14*AB6</f>
        <v>743003.81188008</v>
      </c>
      <c r="AC7" s="43" t="n">
        <f aca="false">'Revenue Assumptions'!AC14*AC6</f>
        <v>787360.082676958</v>
      </c>
      <c r="AD7" s="43" t="n">
        <f aca="false">'Revenue Assumptions'!AD14*AD6</f>
        <v>832954.919271564</v>
      </c>
      <c r="AE7" s="43" t="n">
        <f aca="false">'Revenue Assumptions'!AE14*AE6</f>
        <v>879908.884271458</v>
      </c>
      <c r="AF7" s="43" t="n">
        <f aca="false">'Revenue Assumptions'!AF14*AF6</f>
        <v>928342.64379753</v>
      </c>
      <c r="AG7" s="43" t="n">
        <f aca="false">'Revenue Assumptions'!AG14*AG6</f>
        <v>978377.403615852</v>
      </c>
      <c r="AH7" s="43" t="n">
        <f aca="false">'Revenue Assumptions'!AH14*AH6</f>
        <v>1030135.32912731</v>
      </c>
      <c r="AI7" s="43" t="n">
        <f aca="false">'Revenue Assumptions'!AI14*AI6</f>
        <v>1083739.95139832</v>
      </c>
      <c r="AJ7" s="43" t="n">
        <f aca="false">'Revenue Assumptions'!AJ14*AJ6</f>
        <v>1139316.56127436</v>
      </c>
      <c r="AK7" s="43" t="n">
        <f aca="false">'Revenue Assumptions'!AK14*AK6</f>
        <v>1196992.59348967</v>
      </c>
      <c r="AL7" s="43" t="n">
        <f aca="false">'Revenue Assumptions'!AL14*AL6</f>
        <v>1256898.00257036</v>
      </c>
    </row>
    <row r="9" customFormat="false" ht="15" hidden="false" customHeight="true" outlineLevel="0" collapsed="false">
      <c r="A9" s="36" t="s">
        <v>208</v>
      </c>
      <c r="B9" s="36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</row>
    <row r="10" customFormat="false" ht="15" hidden="false" customHeight="true" outlineLevel="0" collapsed="false">
      <c r="A10" s="6" t="s">
        <v>209</v>
      </c>
      <c r="B10" s="14" t="s">
        <v>58</v>
      </c>
      <c r="C10" s="43" t="n">
        <f aca="false">'Revenue Assumptions'!C11*Controls!$C$35</f>
        <v>3600</v>
      </c>
      <c r="D10" s="43" t="n">
        <f aca="false">'Revenue Assumptions'!D11*Controls!$C$35</f>
        <v>7219.152</v>
      </c>
      <c r="E10" s="43" t="n">
        <f aca="false">'Revenue Assumptions'!E11*Controls!$C$35</f>
        <v>10887.269184</v>
      </c>
      <c r="F10" s="43" t="n">
        <f aca="false">'Revenue Assumptions'!F11*Controls!$C$35</f>
        <v>14632.834374144</v>
      </c>
      <c r="G10" s="43" t="n">
        <f aca="false">'Revenue Assumptions'!G11*Controls!$C$35</f>
        <v>18483.1014943089</v>
      </c>
      <c r="H10" s="43" t="n">
        <f aca="false">'Revenue Assumptions'!H11*Controls!$C$35</f>
        <v>22464.170349443</v>
      </c>
      <c r="I10" s="43" t="n">
        <f aca="false">'Revenue Assumptions'!I11*Controls!$C$35</f>
        <v>28548.8761344423</v>
      </c>
      <c r="J10" s="43" t="n">
        <f aca="false">'Revenue Assumptions'!J11*Controls!$C$35</f>
        <v>37138.8684948955</v>
      </c>
      <c r="K10" s="43" t="n">
        <f aca="false">'Revenue Assumptions'!K11*Controls!$C$35</f>
        <v>48513.2699065352</v>
      </c>
      <c r="L10" s="43" t="n">
        <f aca="false">'Revenue Assumptions'!L11*Controls!$C$35</f>
        <v>62717.59153023</v>
      </c>
      <c r="M10" s="43" t="n">
        <f aca="false">'Revenue Assumptions'!M11*Controls!$C$35</f>
        <v>79456.4269303823</v>
      </c>
      <c r="N10" s="43" t="n">
        <f aca="false">'Revenue Assumptions'!N11*Controls!$C$35</f>
        <v>98022.584568001</v>
      </c>
      <c r="O10" s="43" t="n">
        <f aca="false">'Revenue Assumptions'!O11*Controls!$C$35</f>
        <v>117297.678299943</v>
      </c>
      <c r="P10" s="43" t="n">
        <f aca="false">'Revenue Assumptions'!P11*Controls!$C$35</f>
        <v>135848.741957613</v>
      </c>
      <c r="Q10" s="43" t="n">
        <f aca="false">'Revenue Assumptions'!Q11*Controls!$C$35</f>
        <v>153339.803291033</v>
      </c>
      <c r="R10" s="43" t="n">
        <f aca="false">'Revenue Assumptions'!R11*Controls!$C$35</f>
        <v>169896.554361693</v>
      </c>
      <c r="S10" s="43" t="n">
        <f aca="false">'Revenue Assumptions'!S11*Controls!$C$35</f>
        <v>185632.58765648</v>
      </c>
      <c r="T10" s="43" t="n">
        <f aca="false">'Revenue Assumptions'!T11*Controls!$C$35</f>
        <v>200650.616953671</v>
      </c>
      <c r="U10" s="43" t="n">
        <f aca="false">'Revenue Assumptions'!U11*Controls!$C$35</f>
        <v>215043.576350807</v>
      </c>
      <c r="V10" s="43" t="n">
        <f aca="false">'Revenue Assumptions'!V11*Controls!$C$35</f>
        <v>228895.609643856</v>
      </c>
      <c r="W10" s="43" t="n">
        <f aca="false">'Revenue Assumptions'!W11*Controls!$C$35</f>
        <v>242282.961028214</v>
      </c>
      <c r="X10" s="43" t="n">
        <f aca="false">'Revenue Assumptions'!X11*Controls!$C$35</f>
        <v>255274.776995203</v>
      </c>
      <c r="Y10" s="43" t="n">
        <f aca="false">'Revenue Assumptions'!Y11*Controls!$C$35</f>
        <v>267933.828310464</v>
      </c>
      <c r="Z10" s="43" t="n">
        <f aca="false">'Revenue Assumptions'!Z11*Controls!$C$35</f>
        <v>280317.16007214</v>
      </c>
      <c r="AA10" s="43" t="n">
        <f aca="false">'Revenue Assumptions'!AA11*Controls!$C$35</f>
        <v>292476.677047102</v>
      </c>
      <c r="AB10" s="43" t="n">
        <f aca="false">'Revenue Assumptions'!AB11*Controls!$C$35</f>
        <v>304459.670763761</v>
      </c>
      <c r="AC10" s="43" t="n">
        <f aca="false">'Revenue Assumptions'!AC11*Controls!$C$35</f>
        <v>316309.294192324</v>
      </c>
      <c r="AD10" s="43" t="n">
        <f aca="false">'Revenue Assumptions'!AD11*Controls!$C$35</f>
        <v>328064.989260374</v>
      </c>
      <c r="AE10" s="43" t="n">
        <f aca="false">'Revenue Assumptions'!AE11*Controls!$C$35</f>
        <v>339762.871927054</v>
      </c>
      <c r="AF10" s="43" t="n">
        <f aca="false">'Revenue Assumptions'!AF11*Controls!$C$35</f>
        <v>351436.079066924</v>
      </c>
      <c r="AG10" s="43" t="n">
        <f aca="false">'Revenue Assumptions'!AG11*Controls!$C$35</f>
        <v>363115.080989621</v>
      </c>
      <c r="AH10" s="43" t="n">
        <f aca="false">'Revenue Assumptions'!AH11*Controls!$C$35</f>
        <v>374827.963039003</v>
      </c>
      <c r="AI10" s="43" t="n">
        <f aca="false">'Revenue Assumptions'!AI11*Controls!$C$35</f>
        <v>386600.679371227</v>
      </c>
      <c r="AJ10" s="43" t="n">
        <f aca="false">'Revenue Assumptions'!AJ11*Controls!$C$35</f>
        <v>398457.281701462</v>
      </c>
      <c r="AK10" s="43" t="n">
        <f aca="false">'Revenue Assumptions'!AK11*Controls!$C$35</f>
        <v>410420.125530101</v>
      </c>
      <c r="AL10" s="43" t="n">
        <f aca="false">'Revenue Assumptions'!AL11*Controls!$C$35</f>
        <v>422510.056108453</v>
      </c>
    </row>
    <row r="11" customFormat="false" ht="15" hidden="false" customHeight="true" outlineLevel="0" collapsed="false">
      <c r="A11" s="6" t="s">
        <v>210</v>
      </c>
      <c r="B11" s="14" t="s">
        <v>58</v>
      </c>
      <c r="C11" s="38" t="n">
        <f aca="false">Controls!$C$36</f>
        <v>25000</v>
      </c>
      <c r="D11" s="38" t="n">
        <f aca="false">Controls!$C$36</f>
        <v>25000</v>
      </c>
      <c r="E11" s="38" t="n">
        <f aca="false">Controls!$C$36</f>
        <v>25000</v>
      </c>
      <c r="F11" s="38" t="n">
        <f aca="false">Controls!$C$36</f>
        <v>25000</v>
      </c>
      <c r="G11" s="38" t="n">
        <f aca="false">Controls!$C$36</f>
        <v>25000</v>
      </c>
      <c r="H11" s="38" t="n">
        <f aca="false">Controls!$C$36</f>
        <v>25000</v>
      </c>
      <c r="I11" s="38" t="n">
        <f aca="false">Controls!$C$36</f>
        <v>25000</v>
      </c>
      <c r="J11" s="38" t="n">
        <f aca="false">Controls!$C$36</f>
        <v>25000</v>
      </c>
      <c r="K11" s="38" t="n">
        <f aca="false">Controls!$C$36</f>
        <v>25000</v>
      </c>
      <c r="L11" s="38" t="n">
        <f aca="false">Controls!$C$36</f>
        <v>25000</v>
      </c>
      <c r="M11" s="38" t="n">
        <f aca="false">Controls!$C$36</f>
        <v>25000</v>
      </c>
      <c r="N11" s="38" t="n">
        <f aca="false">Controls!$C$36</f>
        <v>25000</v>
      </c>
      <c r="O11" s="38" t="n">
        <f aca="false">Controls!$C$36</f>
        <v>25000</v>
      </c>
      <c r="P11" s="38" t="n">
        <f aca="false">Controls!$C$36</f>
        <v>25000</v>
      </c>
      <c r="Q11" s="38" t="n">
        <f aca="false">Controls!$C$36</f>
        <v>25000</v>
      </c>
      <c r="R11" s="38" t="n">
        <f aca="false">Controls!$C$36</f>
        <v>25000</v>
      </c>
      <c r="S11" s="38" t="n">
        <f aca="false">Controls!$C$36</f>
        <v>25000</v>
      </c>
      <c r="T11" s="38" t="n">
        <f aca="false">Controls!$C$36</f>
        <v>25000</v>
      </c>
      <c r="U11" s="38" t="n">
        <f aca="false">Controls!$C$36</f>
        <v>25000</v>
      </c>
      <c r="V11" s="38" t="n">
        <f aca="false">Controls!$C$36</f>
        <v>25000</v>
      </c>
      <c r="W11" s="38" t="n">
        <f aca="false">Controls!$C$36</f>
        <v>25000</v>
      </c>
      <c r="X11" s="38" t="n">
        <f aca="false">Controls!$C$36</f>
        <v>25000</v>
      </c>
      <c r="Y11" s="38" t="n">
        <f aca="false">Controls!$C$36</f>
        <v>25000</v>
      </c>
      <c r="Z11" s="38" t="n">
        <f aca="false">Controls!$C$36</f>
        <v>25000</v>
      </c>
      <c r="AA11" s="38" t="n">
        <f aca="false">Controls!$C$36</f>
        <v>25000</v>
      </c>
      <c r="AB11" s="38" t="n">
        <f aca="false">Controls!$C$36</f>
        <v>25000</v>
      </c>
      <c r="AC11" s="38" t="n">
        <f aca="false">Controls!$C$36</f>
        <v>25000</v>
      </c>
      <c r="AD11" s="38" t="n">
        <f aca="false">Controls!$C$36</f>
        <v>25000</v>
      </c>
      <c r="AE11" s="38" t="n">
        <f aca="false">Controls!$C$36</f>
        <v>25000</v>
      </c>
      <c r="AF11" s="38" t="n">
        <f aca="false">Controls!$C$36</f>
        <v>25000</v>
      </c>
      <c r="AG11" s="38" t="n">
        <f aca="false">Controls!$C$36</f>
        <v>25000</v>
      </c>
      <c r="AH11" s="38" t="n">
        <f aca="false">Controls!$C$36</f>
        <v>25000</v>
      </c>
      <c r="AI11" s="38" t="n">
        <f aca="false">Controls!$C$36</f>
        <v>25000</v>
      </c>
      <c r="AJ11" s="38" t="n">
        <f aca="false">Controls!$C$36</f>
        <v>25000</v>
      </c>
      <c r="AK11" s="38" t="n">
        <f aca="false">Controls!$C$36</f>
        <v>25000</v>
      </c>
      <c r="AL11" s="38" t="n">
        <f aca="false">Controls!$C$36</f>
        <v>25000</v>
      </c>
    </row>
    <row r="12" customFormat="false" ht="15" hidden="false" customHeight="true" outlineLevel="0" collapsed="false">
      <c r="A12" s="6" t="s">
        <v>211</v>
      </c>
      <c r="B12" s="14" t="s">
        <v>58</v>
      </c>
      <c r="C12" s="40" t="n">
        <f aca="false">C10+C11</f>
        <v>28600</v>
      </c>
      <c r="D12" s="40" t="n">
        <f aca="false">D10+D11</f>
        <v>32219.152</v>
      </c>
      <c r="E12" s="40" t="n">
        <f aca="false">E10+E11</f>
        <v>35887.269184</v>
      </c>
      <c r="F12" s="40" t="n">
        <f aca="false">F10+F11</f>
        <v>39632.834374144</v>
      </c>
      <c r="G12" s="40" t="n">
        <f aca="false">G10+G11</f>
        <v>43483.1014943089</v>
      </c>
      <c r="H12" s="40" t="n">
        <f aca="false">H10+H11</f>
        <v>47464.170349443</v>
      </c>
      <c r="I12" s="40" t="n">
        <f aca="false">I10+I11</f>
        <v>53548.8761344423</v>
      </c>
      <c r="J12" s="40" t="n">
        <f aca="false">J10+J11</f>
        <v>62138.8684948955</v>
      </c>
      <c r="K12" s="40" t="n">
        <f aca="false">K10+K11</f>
        <v>73513.2699065352</v>
      </c>
      <c r="L12" s="40" t="n">
        <f aca="false">L10+L11</f>
        <v>87717.59153023</v>
      </c>
      <c r="M12" s="40" t="n">
        <f aca="false">M10+M11</f>
        <v>104456.426930382</v>
      </c>
      <c r="N12" s="40" t="n">
        <f aca="false">N10+N11</f>
        <v>123022.584568001</v>
      </c>
      <c r="O12" s="40" t="n">
        <f aca="false">O10+O11</f>
        <v>142297.678299943</v>
      </c>
      <c r="P12" s="40" t="n">
        <f aca="false">P10+P11</f>
        <v>160848.741957613</v>
      </c>
      <c r="Q12" s="40" t="n">
        <f aca="false">Q10+Q11</f>
        <v>178339.803291033</v>
      </c>
      <c r="R12" s="40" t="n">
        <f aca="false">R10+R11</f>
        <v>194896.554361693</v>
      </c>
      <c r="S12" s="40" t="n">
        <f aca="false">S10+S11</f>
        <v>210632.58765648</v>
      </c>
      <c r="T12" s="40" t="n">
        <f aca="false">T10+T11</f>
        <v>225650.616953671</v>
      </c>
      <c r="U12" s="40" t="n">
        <f aca="false">U10+U11</f>
        <v>240043.576350807</v>
      </c>
      <c r="V12" s="40" t="n">
        <f aca="false">V10+V11</f>
        <v>253895.609643856</v>
      </c>
      <c r="W12" s="40" t="n">
        <f aca="false">W10+W11</f>
        <v>267282.961028214</v>
      </c>
      <c r="X12" s="40" t="n">
        <f aca="false">X10+X11</f>
        <v>280274.776995203</v>
      </c>
      <c r="Y12" s="40" t="n">
        <f aca="false">Y10+Y11</f>
        <v>292933.828310464</v>
      </c>
      <c r="Z12" s="40" t="n">
        <f aca="false">Z10+Z11</f>
        <v>305317.16007214</v>
      </c>
      <c r="AA12" s="40" t="n">
        <f aca="false">AA10+AA11</f>
        <v>317476.677047102</v>
      </c>
      <c r="AB12" s="40" t="n">
        <f aca="false">AB10+AB11</f>
        <v>329459.670763761</v>
      </c>
      <c r="AC12" s="40" t="n">
        <f aca="false">AC10+AC11</f>
        <v>341309.294192324</v>
      </c>
      <c r="AD12" s="40" t="n">
        <f aca="false">AD10+AD11</f>
        <v>353064.989260374</v>
      </c>
      <c r="AE12" s="40" t="n">
        <f aca="false">AE10+AE11</f>
        <v>364762.871927054</v>
      </c>
      <c r="AF12" s="40" t="n">
        <f aca="false">AF10+AF11</f>
        <v>376436.079066924</v>
      </c>
      <c r="AG12" s="40" t="n">
        <f aca="false">AG10+AG11</f>
        <v>388115.080989621</v>
      </c>
      <c r="AH12" s="40" t="n">
        <f aca="false">AH10+AH11</f>
        <v>399827.963039003</v>
      </c>
      <c r="AI12" s="40" t="n">
        <f aca="false">AI10+AI11</f>
        <v>411600.679371227</v>
      </c>
      <c r="AJ12" s="40" t="n">
        <f aca="false">AJ10+AJ11</f>
        <v>423457.281701462</v>
      </c>
      <c r="AK12" s="40" t="n">
        <f aca="false">AK10+AK11</f>
        <v>435420.125530101</v>
      </c>
      <c r="AL12" s="40" t="n">
        <f aca="false">AL10+AL11</f>
        <v>447510.056108453</v>
      </c>
    </row>
    <row r="14" customFormat="false" ht="15" hidden="false" customHeight="true" outlineLevel="0" collapsed="false">
      <c r="A14" s="36" t="s">
        <v>212</v>
      </c>
      <c r="B14" s="36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customFormat="false" ht="15" hidden="false" customHeight="true" outlineLevel="0" collapsed="false">
      <c r="A15" s="6" t="s">
        <v>213</v>
      </c>
      <c r="B15" s="14" t="s">
        <v>58</v>
      </c>
      <c r="C15" s="38" t="n">
        <f aca="false">Controls!$C$37</f>
        <v>75000</v>
      </c>
      <c r="D15" s="38" t="n">
        <f aca="false">C15*(1+Controls!$C$38)</f>
        <v>79500</v>
      </c>
      <c r="E15" s="38" t="n">
        <f aca="false">D15*(1+Controls!$C$38)</f>
        <v>84270</v>
      </c>
      <c r="F15" s="38" t="n">
        <f aca="false">E15*(1+Controls!$C$38)</f>
        <v>89326.2</v>
      </c>
      <c r="G15" s="38" t="n">
        <f aca="false">F15*(1+Controls!$C$38)</f>
        <v>94685.772</v>
      </c>
      <c r="H15" s="38" t="n">
        <f aca="false">G15*(1+Controls!$C$38)</f>
        <v>100366.91832</v>
      </c>
      <c r="I15" s="38" t="n">
        <f aca="false">H15*(1+Controls!$C$38)</f>
        <v>106388.9334192</v>
      </c>
      <c r="J15" s="38" t="n">
        <f aca="false">I15*(1+Controls!$C$38)</f>
        <v>112772.269424352</v>
      </c>
      <c r="K15" s="38" t="n">
        <f aca="false">J15*(1+Controls!$C$38)</f>
        <v>119538.605589813</v>
      </c>
      <c r="L15" s="38" t="n">
        <f aca="false">K15*(1+Controls!$C$38)</f>
        <v>126710.921925202</v>
      </c>
      <c r="M15" s="38" t="n">
        <f aca="false">L15*(1+Controls!$C$38)</f>
        <v>134313.577240714</v>
      </c>
      <c r="N15" s="38" t="n">
        <f aca="false">M15*(1+Controls!$C$38)</f>
        <v>142372.391875157</v>
      </c>
      <c r="O15" s="38" t="n">
        <f aca="false">N15*(1+Controls!$C$38)</f>
        <v>150914.735387666</v>
      </c>
      <c r="P15" s="38" t="n">
        <f aca="false">O15*(1+Controls!$C$38)</f>
        <v>159969.619510926</v>
      </c>
      <c r="Q15" s="38" t="n">
        <f aca="false">P15*(1+Controls!$C$38)</f>
        <v>169567.796681582</v>
      </c>
      <c r="R15" s="38" t="n">
        <f aca="false">Q15*(1+Controls!$C$38)</f>
        <v>179741.864482477</v>
      </c>
      <c r="S15" s="38" t="n">
        <f aca="false">R15*(1+Controls!$C$38)</f>
        <v>190526.376351425</v>
      </c>
      <c r="T15" s="38" t="n">
        <f aca="false">S15*(1+Controls!$C$38)</f>
        <v>201957.958932511</v>
      </c>
      <c r="U15" s="38" t="n">
        <f aca="false">T15*(1+Controls!$C$38)</f>
        <v>214075.436468462</v>
      </c>
      <c r="V15" s="38" t="n">
        <f aca="false">U15*(1+Controls!$C$38)</f>
        <v>226919.962656569</v>
      </c>
      <c r="W15" s="38" t="n">
        <f aca="false">V15*(1+Controls!$C$38)</f>
        <v>240535.160415964</v>
      </c>
      <c r="X15" s="38" t="n">
        <f aca="false">W15*(1+Controls!$C$38)</f>
        <v>254967.270040921</v>
      </c>
      <c r="Y15" s="38" t="n">
        <f aca="false">X15*(1+Controls!$C$38)</f>
        <v>270265.306243377</v>
      </c>
      <c r="Z15" s="38" t="n">
        <f aca="false">Y15*(1+Controls!$C$38)</f>
        <v>286481.224617979</v>
      </c>
      <c r="AA15" s="38" t="n">
        <f aca="false">Z15*(1+Controls!$C$38)</f>
        <v>303670.098095058</v>
      </c>
      <c r="AB15" s="38" t="n">
        <f aca="false">AA15*(1+Controls!$C$38)</f>
        <v>321890.303980762</v>
      </c>
      <c r="AC15" s="38" t="n">
        <f aca="false">AB15*(1+Controls!$C$38)</f>
        <v>341203.722219607</v>
      </c>
      <c r="AD15" s="38" t="n">
        <f aca="false">AC15*(1+Controls!$C$38)</f>
        <v>361675.945552784</v>
      </c>
      <c r="AE15" s="38" t="n">
        <f aca="false">AD15*(1+Controls!$C$38)</f>
        <v>383376.502285951</v>
      </c>
      <c r="AF15" s="38" t="n">
        <f aca="false">AE15*(1+Controls!$C$38)</f>
        <v>406379.092423108</v>
      </c>
      <c r="AG15" s="38" t="n">
        <f aca="false">AF15*(1+Controls!$C$38)</f>
        <v>430761.837968494</v>
      </c>
      <c r="AH15" s="38" t="n">
        <f aca="false">AG15*(1+Controls!$C$38)</f>
        <v>456607.548246604</v>
      </c>
      <c r="AI15" s="38" t="n">
        <f aca="false">AH15*(1+Controls!$C$38)</f>
        <v>484004.0011414</v>
      </c>
      <c r="AJ15" s="38" t="n">
        <f aca="false">AI15*(1+Controls!$C$38)</f>
        <v>513044.241209884</v>
      </c>
      <c r="AK15" s="38" t="n">
        <f aca="false">AJ15*(1+Controls!$C$38)</f>
        <v>543826.895682478</v>
      </c>
      <c r="AL15" s="38" t="n">
        <f aca="false">AK15*(1+Controls!$C$38)</f>
        <v>576456.509423426</v>
      </c>
    </row>
    <row r="16" customFormat="false" ht="15" hidden="false" customHeight="true" outlineLevel="0" collapsed="false">
      <c r="A16" s="6" t="s">
        <v>119</v>
      </c>
      <c r="B16" s="14" t="s">
        <v>58</v>
      </c>
      <c r="C16" s="38" t="n">
        <f aca="false">Controls!$C$39</f>
        <v>18000</v>
      </c>
      <c r="D16" s="38" t="n">
        <f aca="false">Controls!$C$39</f>
        <v>18000</v>
      </c>
      <c r="E16" s="38" t="n">
        <f aca="false">Controls!$C$39</f>
        <v>18000</v>
      </c>
      <c r="F16" s="38" t="n">
        <f aca="false">Controls!$C$39</f>
        <v>18000</v>
      </c>
      <c r="G16" s="38" t="n">
        <f aca="false">Controls!$C$39</f>
        <v>18000</v>
      </c>
      <c r="H16" s="38" t="n">
        <f aca="false">Controls!$C$39</f>
        <v>18000</v>
      </c>
      <c r="I16" s="38" t="n">
        <f aca="false">Controls!$C$39</f>
        <v>18000</v>
      </c>
      <c r="J16" s="38" t="n">
        <f aca="false">Controls!$C$39</f>
        <v>18000</v>
      </c>
      <c r="K16" s="38" t="n">
        <f aca="false">Controls!$C$39</f>
        <v>18000</v>
      </c>
      <c r="L16" s="38" t="n">
        <f aca="false">Controls!$C$39</f>
        <v>18000</v>
      </c>
      <c r="M16" s="38" t="n">
        <f aca="false">Controls!$C$39</f>
        <v>18000</v>
      </c>
      <c r="N16" s="38" t="n">
        <f aca="false">Controls!$C$39</f>
        <v>18000</v>
      </c>
      <c r="O16" s="38" t="n">
        <f aca="false">Controls!$C$39</f>
        <v>18000</v>
      </c>
      <c r="P16" s="38" t="n">
        <f aca="false">Controls!$C$39</f>
        <v>18000</v>
      </c>
      <c r="Q16" s="38" t="n">
        <f aca="false">Controls!$C$39</f>
        <v>18000</v>
      </c>
      <c r="R16" s="38" t="n">
        <f aca="false">Controls!$C$39</f>
        <v>18000</v>
      </c>
      <c r="S16" s="38" t="n">
        <f aca="false">Controls!$C$39</f>
        <v>18000</v>
      </c>
      <c r="T16" s="38" t="n">
        <f aca="false">Controls!$C$39</f>
        <v>18000</v>
      </c>
      <c r="U16" s="38" t="n">
        <f aca="false">Controls!$C$39</f>
        <v>18000</v>
      </c>
      <c r="V16" s="38" t="n">
        <f aca="false">Controls!$C$39</f>
        <v>18000</v>
      </c>
      <c r="W16" s="38" t="n">
        <f aca="false">Controls!$C$39</f>
        <v>18000</v>
      </c>
      <c r="X16" s="38" t="n">
        <f aca="false">Controls!$C$39</f>
        <v>18000</v>
      </c>
      <c r="Y16" s="38" t="n">
        <f aca="false">Controls!$C$39</f>
        <v>18000</v>
      </c>
      <c r="Z16" s="38" t="n">
        <f aca="false">Controls!$C$39</f>
        <v>18000</v>
      </c>
      <c r="AA16" s="38" t="n">
        <f aca="false">Controls!$C$39</f>
        <v>18000</v>
      </c>
      <c r="AB16" s="38" t="n">
        <f aca="false">Controls!$C$39</f>
        <v>18000</v>
      </c>
      <c r="AC16" s="38" t="n">
        <f aca="false">Controls!$C$39</f>
        <v>18000</v>
      </c>
      <c r="AD16" s="38" t="n">
        <f aca="false">Controls!$C$39</f>
        <v>18000</v>
      </c>
      <c r="AE16" s="38" t="n">
        <f aca="false">Controls!$C$39</f>
        <v>18000</v>
      </c>
      <c r="AF16" s="38" t="n">
        <f aca="false">Controls!$C$39</f>
        <v>18000</v>
      </c>
      <c r="AG16" s="38" t="n">
        <f aca="false">Controls!$C$39</f>
        <v>18000</v>
      </c>
      <c r="AH16" s="38" t="n">
        <f aca="false">Controls!$C$39</f>
        <v>18000</v>
      </c>
      <c r="AI16" s="38" t="n">
        <f aca="false">Controls!$C$39</f>
        <v>18000</v>
      </c>
      <c r="AJ16" s="38" t="n">
        <f aca="false">Controls!$C$39</f>
        <v>18000</v>
      </c>
      <c r="AK16" s="38" t="n">
        <f aca="false">Controls!$C$39</f>
        <v>18000</v>
      </c>
      <c r="AL16" s="38" t="n">
        <f aca="false">Controls!$C$39</f>
        <v>18000</v>
      </c>
    </row>
    <row r="17" customFormat="false" ht="15" hidden="false" customHeight="true" outlineLevel="0" collapsed="false">
      <c r="A17" s="6" t="s">
        <v>120</v>
      </c>
      <c r="B17" s="14" t="s">
        <v>58</v>
      </c>
      <c r="C17" s="38" t="n">
        <f aca="false">Controls!$C$40</f>
        <v>30000</v>
      </c>
      <c r="D17" s="38" t="n">
        <f aca="false">Controls!$C$40</f>
        <v>30000</v>
      </c>
      <c r="E17" s="38" t="n">
        <f aca="false">Controls!$C$40</f>
        <v>30000</v>
      </c>
      <c r="F17" s="38" t="n">
        <f aca="false">Controls!$C$40</f>
        <v>30000</v>
      </c>
      <c r="G17" s="38" t="n">
        <f aca="false">Controls!$C$40</f>
        <v>30000</v>
      </c>
      <c r="H17" s="38" t="n">
        <f aca="false">Controls!$C$40</f>
        <v>30000</v>
      </c>
      <c r="I17" s="38" t="n">
        <f aca="false">Controls!$C$40</f>
        <v>30000</v>
      </c>
      <c r="J17" s="38" t="n">
        <f aca="false">Controls!$C$40</f>
        <v>30000</v>
      </c>
      <c r="K17" s="38" t="n">
        <f aca="false">Controls!$C$40</f>
        <v>30000</v>
      </c>
      <c r="L17" s="38" t="n">
        <f aca="false">Controls!$C$40</f>
        <v>30000</v>
      </c>
      <c r="M17" s="38" t="n">
        <f aca="false">Controls!$C$40</f>
        <v>30000</v>
      </c>
      <c r="N17" s="38" t="n">
        <f aca="false">Controls!$C$40</f>
        <v>30000</v>
      </c>
      <c r="O17" s="38" t="n">
        <f aca="false">Controls!$C$40</f>
        <v>30000</v>
      </c>
      <c r="P17" s="38" t="n">
        <f aca="false">Controls!$C$40</f>
        <v>30000</v>
      </c>
      <c r="Q17" s="38" t="n">
        <f aca="false">Controls!$C$40</f>
        <v>30000</v>
      </c>
      <c r="R17" s="38" t="n">
        <f aca="false">Controls!$C$40</f>
        <v>30000</v>
      </c>
      <c r="S17" s="38" t="n">
        <f aca="false">Controls!$C$40</f>
        <v>30000</v>
      </c>
      <c r="T17" s="38" t="n">
        <f aca="false">Controls!$C$40</f>
        <v>30000</v>
      </c>
      <c r="U17" s="38" t="n">
        <f aca="false">Controls!$C$40</f>
        <v>30000</v>
      </c>
      <c r="V17" s="38" t="n">
        <f aca="false">Controls!$C$40</f>
        <v>30000</v>
      </c>
      <c r="W17" s="38" t="n">
        <f aca="false">Controls!$C$40</f>
        <v>30000</v>
      </c>
      <c r="X17" s="38" t="n">
        <f aca="false">Controls!$C$40</f>
        <v>30000</v>
      </c>
      <c r="Y17" s="38" t="n">
        <f aca="false">Controls!$C$40</f>
        <v>30000</v>
      </c>
      <c r="Z17" s="38" t="n">
        <f aca="false">Controls!$C$40</f>
        <v>30000</v>
      </c>
      <c r="AA17" s="38" t="n">
        <f aca="false">Controls!$C$40</f>
        <v>30000</v>
      </c>
      <c r="AB17" s="38" t="n">
        <f aca="false">Controls!$C$40</f>
        <v>30000</v>
      </c>
      <c r="AC17" s="38" t="n">
        <f aca="false">Controls!$C$40</f>
        <v>30000</v>
      </c>
      <c r="AD17" s="38" t="n">
        <f aca="false">Controls!$C$40</f>
        <v>30000</v>
      </c>
      <c r="AE17" s="38" t="n">
        <f aca="false">Controls!$C$40</f>
        <v>30000</v>
      </c>
      <c r="AF17" s="38" t="n">
        <f aca="false">Controls!$C$40</f>
        <v>30000</v>
      </c>
      <c r="AG17" s="38" t="n">
        <f aca="false">Controls!$C$40</f>
        <v>30000</v>
      </c>
      <c r="AH17" s="38" t="n">
        <f aca="false">Controls!$C$40</f>
        <v>30000</v>
      </c>
      <c r="AI17" s="38" t="n">
        <f aca="false">Controls!$C$40</f>
        <v>30000</v>
      </c>
      <c r="AJ17" s="38" t="n">
        <f aca="false">Controls!$C$40</f>
        <v>30000</v>
      </c>
      <c r="AK17" s="38" t="n">
        <f aca="false">Controls!$C$40</f>
        <v>30000</v>
      </c>
      <c r="AL17" s="38" t="n">
        <f aca="false">Controls!$C$40</f>
        <v>30000</v>
      </c>
    </row>
    <row r="18" customFormat="false" ht="15" hidden="false" customHeight="true" outlineLevel="0" collapsed="false">
      <c r="A18" s="6" t="s">
        <v>121</v>
      </c>
      <c r="B18" s="14" t="s">
        <v>58</v>
      </c>
      <c r="C18" s="38" t="n">
        <f aca="false">Controls!$C$41</f>
        <v>25000</v>
      </c>
      <c r="D18" s="38" t="n">
        <f aca="false">Controls!$C$41</f>
        <v>25000</v>
      </c>
      <c r="E18" s="38" t="n">
        <f aca="false">Controls!$C$41</f>
        <v>25000</v>
      </c>
      <c r="F18" s="38" t="n">
        <f aca="false">Controls!$C$41</f>
        <v>25000</v>
      </c>
      <c r="G18" s="38" t="n">
        <f aca="false">Controls!$C$41</f>
        <v>25000</v>
      </c>
      <c r="H18" s="38" t="n">
        <f aca="false">Controls!$C$41</f>
        <v>25000</v>
      </c>
      <c r="I18" s="38" t="n">
        <f aca="false">Controls!$C$41</f>
        <v>25000</v>
      </c>
      <c r="J18" s="38" t="n">
        <f aca="false">Controls!$C$41</f>
        <v>25000</v>
      </c>
      <c r="K18" s="38" t="n">
        <f aca="false">Controls!$C$41</f>
        <v>25000</v>
      </c>
      <c r="L18" s="38" t="n">
        <f aca="false">Controls!$C$41</f>
        <v>25000</v>
      </c>
      <c r="M18" s="38" t="n">
        <f aca="false">Controls!$C$41</f>
        <v>25000</v>
      </c>
      <c r="N18" s="38" t="n">
        <f aca="false">Controls!$C$41</f>
        <v>25000</v>
      </c>
      <c r="O18" s="38" t="n">
        <f aca="false">Controls!$C$41</f>
        <v>25000</v>
      </c>
      <c r="P18" s="38" t="n">
        <f aca="false">Controls!$C$41</f>
        <v>25000</v>
      </c>
      <c r="Q18" s="38" t="n">
        <f aca="false">Controls!$C$41</f>
        <v>25000</v>
      </c>
      <c r="R18" s="38" t="n">
        <f aca="false">Controls!$C$41</f>
        <v>25000</v>
      </c>
      <c r="S18" s="38" t="n">
        <f aca="false">Controls!$C$41</f>
        <v>25000</v>
      </c>
      <c r="T18" s="38" t="n">
        <f aca="false">Controls!$C$41</f>
        <v>25000</v>
      </c>
      <c r="U18" s="38" t="n">
        <f aca="false">Controls!$C$41</f>
        <v>25000</v>
      </c>
      <c r="V18" s="38" t="n">
        <f aca="false">Controls!$C$41</f>
        <v>25000</v>
      </c>
      <c r="W18" s="38" t="n">
        <f aca="false">Controls!$C$41</f>
        <v>25000</v>
      </c>
      <c r="X18" s="38" t="n">
        <f aca="false">Controls!$C$41</f>
        <v>25000</v>
      </c>
      <c r="Y18" s="38" t="n">
        <f aca="false">Controls!$C$41</f>
        <v>25000</v>
      </c>
      <c r="Z18" s="38" t="n">
        <f aca="false">Controls!$C$41</f>
        <v>25000</v>
      </c>
      <c r="AA18" s="38" t="n">
        <f aca="false">Controls!$C$41</f>
        <v>25000</v>
      </c>
      <c r="AB18" s="38" t="n">
        <f aca="false">Controls!$C$41</f>
        <v>25000</v>
      </c>
      <c r="AC18" s="38" t="n">
        <f aca="false">Controls!$C$41</f>
        <v>25000</v>
      </c>
      <c r="AD18" s="38" t="n">
        <f aca="false">Controls!$C$41</f>
        <v>25000</v>
      </c>
      <c r="AE18" s="38" t="n">
        <f aca="false">Controls!$C$41</f>
        <v>25000</v>
      </c>
      <c r="AF18" s="38" t="n">
        <f aca="false">Controls!$C$41</f>
        <v>25000</v>
      </c>
      <c r="AG18" s="38" t="n">
        <f aca="false">Controls!$C$41</f>
        <v>25000</v>
      </c>
      <c r="AH18" s="38" t="n">
        <f aca="false">Controls!$C$41</f>
        <v>25000</v>
      </c>
      <c r="AI18" s="38" t="n">
        <f aca="false">Controls!$C$41</f>
        <v>25000</v>
      </c>
      <c r="AJ18" s="38" t="n">
        <f aca="false">Controls!$C$41</f>
        <v>25000</v>
      </c>
      <c r="AK18" s="38" t="n">
        <f aca="false">Controls!$C$41</f>
        <v>25000</v>
      </c>
      <c r="AL18" s="38" t="n">
        <f aca="false">Controls!$C$41</f>
        <v>25000</v>
      </c>
    </row>
    <row r="19" customFormat="false" ht="15" hidden="false" customHeight="true" outlineLevel="0" collapsed="false">
      <c r="A19" s="6" t="s">
        <v>122</v>
      </c>
      <c r="B19" s="14" t="s">
        <v>58</v>
      </c>
      <c r="C19" s="38" t="n">
        <f aca="false">Controls!$C$42</f>
        <v>12000</v>
      </c>
      <c r="D19" s="38" t="n">
        <f aca="false">Controls!$C$42</f>
        <v>12000</v>
      </c>
      <c r="E19" s="38" t="n">
        <f aca="false">Controls!$C$42</f>
        <v>12000</v>
      </c>
      <c r="F19" s="38" t="n">
        <f aca="false">Controls!$C$42</f>
        <v>12000</v>
      </c>
      <c r="G19" s="38" t="n">
        <f aca="false">Controls!$C$42</f>
        <v>12000</v>
      </c>
      <c r="H19" s="38" t="n">
        <f aca="false">Controls!$C$42</f>
        <v>12000</v>
      </c>
      <c r="I19" s="38" t="n">
        <f aca="false">Controls!$C$42</f>
        <v>12000</v>
      </c>
      <c r="J19" s="38" t="n">
        <f aca="false">Controls!$C$42</f>
        <v>12000</v>
      </c>
      <c r="K19" s="38" t="n">
        <f aca="false">Controls!$C$42</f>
        <v>12000</v>
      </c>
      <c r="L19" s="38" t="n">
        <f aca="false">Controls!$C$42</f>
        <v>12000</v>
      </c>
      <c r="M19" s="38" t="n">
        <f aca="false">Controls!$C$42</f>
        <v>12000</v>
      </c>
      <c r="N19" s="38" t="n">
        <f aca="false">Controls!$C$42</f>
        <v>12000</v>
      </c>
      <c r="O19" s="38" t="n">
        <f aca="false">Controls!$C$42</f>
        <v>12000</v>
      </c>
      <c r="P19" s="38" t="n">
        <f aca="false">Controls!$C$42</f>
        <v>12000</v>
      </c>
      <c r="Q19" s="38" t="n">
        <f aca="false">Controls!$C$42</f>
        <v>12000</v>
      </c>
      <c r="R19" s="38" t="n">
        <f aca="false">Controls!$C$42</f>
        <v>12000</v>
      </c>
      <c r="S19" s="38" t="n">
        <f aca="false">Controls!$C$42</f>
        <v>12000</v>
      </c>
      <c r="T19" s="38" t="n">
        <f aca="false">Controls!$C$42</f>
        <v>12000</v>
      </c>
      <c r="U19" s="38" t="n">
        <f aca="false">Controls!$C$42</f>
        <v>12000</v>
      </c>
      <c r="V19" s="38" t="n">
        <f aca="false">Controls!$C$42</f>
        <v>12000</v>
      </c>
      <c r="W19" s="38" t="n">
        <f aca="false">Controls!$C$42</f>
        <v>12000</v>
      </c>
      <c r="X19" s="38" t="n">
        <f aca="false">Controls!$C$42</f>
        <v>12000</v>
      </c>
      <c r="Y19" s="38" t="n">
        <f aca="false">Controls!$C$42</f>
        <v>12000</v>
      </c>
      <c r="Z19" s="38" t="n">
        <f aca="false">Controls!$C$42</f>
        <v>12000</v>
      </c>
      <c r="AA19" s="38" t="n">
        <f aca="false">Controls!$C$42</f>
        <v>12000</v>
      </c>
      <c r="AB19" s="38" t="n">
        <f aca="false">Controls!$C$42</f>
        <v>12000</v>
      </c>
      <c r="AC19" s="38" t="n">
        <f aca="false">Controls!$C$42</f>
        <v>12000</v>
      </c>
      <c r="AD19" s="38" t="n">
        <f aca="false">Controls!$C$42</f>
        <v>12000</v>
      </c>
      <c r="AE19" s="38" t="n">
        <f aca="false">Controls!$C$42</f>
        <v>12000</v>
      </c>
      <c r="AF19" s="38" t="n">
        <f aca="false">Controls!$C$42</f>
        <v>12000</v>
      </c>
      <c r="AG19" s="38" t="n">
        <f aca="false">Controls!$C$42</f>
        <v>12000</v>
      </c>
      <c r="AH19" s="38" t="n">
        <f aca="false">Controls!$C$42</f>
        <v>12000</v>
      </c>
      <c r="AI19" s="38" t="n">
        <f aca="false">Controls!$C$42</f>
        <v>12000</v>
      </c>
      <c r="AJ19" s="38" t="n">
        <f aca="false">Controls!$C$42</f>
        <v>12000</v>
      </c>
      <c r="AK19" s="38" t="n">
        <f aca="false">Controls!$C$42</f>
        <v>12000</v>
      </c>
      <c r="AL19" s="38" t="n">
        <f aca="false">Controls!$C$42</f>
        <v>12000</v>
      </c>
    </row>
    <row r="21" customFormat="false" ht="15" hidden="false" customHeight="true" outlineLevel="0" collapsed="false">
      <c r="A21" s="6" t="s">
        <v>214</v>
      </c>
      <c r="B21" s="14" t="s">
        <v>58</v>
      </c>
      <c r="C21" s="42" t="n">
        <f aca="false">C7+C12+C15+C16+C17+C18+C19</f>
        <v>193955</v>
      </c>
      <c r="D21" s="42" t="n">
        <f aca="false">D7+D12+D15+D16+D17+D18+D19</f>
        <v>207672.410372</v>
      </c>
      <c r="E21" s="42" t="n">
        <f aca="false">E7+E12+E15+E16+E17+E18+E19</f>
        <v>222006.352536812</v>
      </c>
      <c r="F21" s="42" t="n">
        <f aca="false">F7+F12+F15+F16+F17+F18+F19</f>
        <v>237057.649713662</v>
      </c>
      <c r="G21" s="42" t="n">
        <f aca="false">G7+G12+G15+G16+G17+G18+G19</f>
        <v>252928.84491186</v>
      </c>
      <c r="H21" s="42" t="n">
        <f aca="false">H7+H12+H15+H16+H17+H18+H19</f>
        <v>269724.449292862</v>
      </c>
      <c r="I21" s="42" t="n">
        <f aca="false">I7+I12+I15+I16+I17+I18+I19</f>
        <v>292761.933283205</v>
      </c>
      <c r="J21" s="42" t="n">
        <f aca="false">J7+J12+J15+J16+J17+J18+J19</f>
        <v>323369.205774034</v>
      </c>
      <c r="K21" s="42" t="n">
        <f aca="false">K7+K12+K15+K16+K17+K18+K19</f>
        <v>362602.904332615</v>
      </c>
      <c r="L21" s="42" t="n">
        <f aca="false">L7+L12+L15+L16+L17+L18+L19</f>
        <v>410921.588200437</v>
      </c>
      <c r="M21" s="42" t="n">
        <f aca="false">M7+M12+M15+M16+M17+M18+M19</f>
        <v>467844.703999122</v>
      </c>
      <c r="N21" s="42" t="n">
        <f aca="false">N7+N12+N15+N16+N17+N18+N19</f>
        <v>531689.636843421</v>
      </c>
      <c r="O21" s="42" t="n">
        <f aca="false">O7+O12+O15+O16+O17+O18+O19</f>
        <v>599495.618000004</v>
      </c>
      <c r="P21" s="42" t="n">
        <f aca="false">P7+P12+P15+P16+P17+P18+P19</f>
        <v>667223.926054612</v>
      </c>
      <c r="Q21" s="42" t="n">
        <f aca="false">Q7+Q12+Q15+Q16+Q17+Q18+Q19</f>
        <v>733871.413260064</v>
      </c>
      <c r="R21" s="42" t="n">
        <f aca="false">R7+R12+R15+R16+R17+R18+R19</f>
        <v>799767.778886497</v>
      </c>
      <c r="S21" s="42" t="n">
        <f aca="false">S7+S12+S15+S16+S17+S18+S19</f>
        <v>865224.186074428</v>
      </c>
      <c r="T21" s="42" t="n">
        <f aca="false">T7+T12+T15+T16+T17+T18+T19</f>
        <v>930535.541545685</v>
      </c>
      <c r="U21" s="42" t="n">
        <f aca="false">U7+U12+U15+U16+U17+U18+U19</f>
        <v>995982.594539547</v>
      </c>
      <c r="V21" s="42" t="n">
        <f aca="false">V7+V12+V15+V16+V17+V18+V19</f>
        <v>1061833.87348963</v>
      </c>
      <c r="W21" s="42" t="n">
        <f aca="false">W7+W12+W15+W16+W17+W18+W19</f>
        <v>1128347.477301</v>
      </c>
      <c r="X21" s="42" t="n">
        <f aca="false">X7+X12+X15+X16+X17+X18+X19</f>
        <v>1195772.73659342</v>
      </c>
      <c r="Y21" s="42" t="n">
        <f aca="false">Y7+Y12+Y15+Y16+Y17+Y18+Y19</f>
        <v>1264351.75892952</v>
      </c>
      <c r="Z21" s="42" t="n">
        <f aca="false">Z7+Z12+Z15+Z16+Z17+Z18+Z19</f>
        <v>1334320.87083386</v>
      </c>
      <c r="AA21" s="42" t="n">
        <f aca="false">AA7+AA12+AA15+AA16+AA17+AA18+AA19</f>
        <v>1405911.96831553</v>
      </c>
      <c r="AB21" s="42" t="n">
        <f aca="false">AB7+AB12+AB15+AB16+AB17+AB18+AB19</f>
        <v>1479353.7866246</v>
      </c>
      <c r="AC21" s="42" t="n">
        <f aca="false">AC7+AC12+AC15+AC16+AC17+AC18+AC19</f>
        <v>1554873.09908889</v>
      </c>
      <c r="AD21" s="42" t="n">
        <f aca="false">AD7+AD12+AD15+AD16+AD17+AD18+AD19</f>
        <v>1632695.85408472</v>
      </c>
      <c r="AE21" s="42" t="n">
        <f aca="false">AE7+AE12+AE15+AE16+AE17+AE18+AE19</f>
        <v>1713048.25848446</v>
      </c>
      <c r="AF21" s="42" t="n">
        <f aca="false">AF7+AF12+AF15+AF16+AF17+AF18+AF19</f>
        <v>1796157.81528756</v>
      </c>
      <c r="AG21" s="42" t="n">
        <f aca="false">AG7+AG12+AG15+AG16+AG17+AG18+AG19</f>
        <v>1882254.32257397</v>
      </c>
      <c r="AH21" s="42" t="n">
        <f aca="false">AH7+AH12+AH15+AH16+AH17+AH18+AH19</f>
        <v>1971570.84041292</v>
      </c>
      <c r="AI21" s="42" t="n">
        <f aca="false">AI7+AI12+AI15+AI16+AI17+AI18+AI19</f>
        <v>2064344.63191094</v>
      </c>
      <c r="AJ21" s="42" t="n">
        <f aca="false">AJ7+AJ12+AJ15+AJ16+AJ17+AJ18+AJ19</f>
        <v>2160818.0841857</v>
      </c>
      <c r="AK21" s="42" t="n">
        <f aca="false">AK7+AK12+AK15+AK16+AK17+AK18+AK19</f>
        <v>2261239.61470225</v>
      </c>
      <c r="AL21" s="42" t="n">
        <f aca="false">AL7+AL12+AL15+AL16+AL17+AL18+AL19</f>
        <v>2365864.56810224</v>
      </c>
    </row>
  </sheetData>
  <mergeCells count="7">
    <mergeCell ref="A1:AL1"/>
    <mergeCell ref="A5:B5"/>
    <mergeCell ref="C5:AL5"/>
    <mergeCell ref="A9:B9"/>
    <mergeCell ref="C9:AL9"/>
    <mergeCell ref="A14:B14"/>
    <mergeCell ref="C14:AL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AL4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22" topLeftCell="C23" activePane="bottomRight" state="frozen"/>
      <selection pane="topLeft" activeCell="A1" activeCellId="0" sqref="A1"/>
      <selection pane="topRight" activeCell="C1" activeCellId="0" sqref="C1"/>
      <selection pane="bottomLeft" activeCell="A23" activeCellId="0" sqref="A23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0"/>
    <col collapsed="false" customWidth="true" hidden="false" outlineLevel="0" max="2" min="2" style="1" width="10"/>
    <col collapsed="false" customWidth="true" hidden="false" outlineLevel="0" max="38" min="3" style="1" width="10.51"/>
  </cols>
  <sheetData>
    <row r="1" customFormat="false" ht="27.75" hidden="false" customHeight="true" outlineLevel="0" collapsed="false">
      <c r="A1" s="2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3" customFormat="false" ht="15" hidden="false" customHeight="true" outlineLevel="0" collapsed="false">
      <c r="A3" s="36" t="s">
        <v>215</v>
      </c>
      <c r="B3" s="36"/>
      <c r="C3" s="36"/>
      <c r="D3" s="36"/>
      <c r="E3" s="36"/>
    </row>
    <row r="4" customFormat="false" ht="15" hidden="false" customHeight="true" outlineLevel="0" collapsed="false">
      <c r="A4" s="44" t="s">
        <v>216</v>
      </c>
      <c r="C4" s="44" t="s">
        <v>217</v>
      </c>
      <c r="D4" s="44" t="s">
        <v>218</v>
      </c>
      <c r="E4" s="44" t="s">
        <v>219</v>
      </c>
    </row>
    <row r="5" customFormat="false" ht="15" hidden="false" customHeight="true" outlineLevel="0" collapsed="false">
      <c r="A5" s="6" t="s">
        <v>220</v>
      </c>
      <c r="C5" s="45" t="n">
        <v>1</v>
      </c>
      <c r="D5" s="46" t="n">
        <v>40000</v>
      </c>
      <c r="E5" s="47" t="n">
        <v>0.2</v>
      </c>
    </row>
    <row r="6" customFormat="false" ht="15" hidden="false" customHeight="true" outlineLevel="0" collapsed="false">
      <c r="A6" s="6" t="s">
        <v>221</v>
      </c>
      <c r="C6" s="45" t="n">
        <v>1</v>
      </c>
      <c r="D6" s="46" t="n">
        <v>15000</v>
      </c>
      <c r="E6" s="47" t="n">
        <v>0.1</v>
      </c>
    </row>
    <row r="7" customFormat="false" ht="15" hidden="false" customHeight="true" outlineLevel="0" collapsed="false">
      <c r="A7" s="6" t="s">
        <v>222</v>
      </c>
      <c r="C7" s="45" t="n">
        <v>1</v>
      </c>
      <c r="D7" s="46" t="n">
        <v>30000</v>
      </c>
      <c r="E7" s="47" t="n">
        <v>0.15</v>
      </c>
    </row>
    <row r="8" customFormat="false" ht="15" hidden="false" customHeight="true" outlineLevel="0" collapsed="false">
      <c r="A8" s="6" t="s">
        <v>223</v>
      </c>
      <c r="C8" s="45" t="n">
        <v>1</v>
      </c>
      <c r="D8" s="46" t="n">
        <v>30000</v>
      </c>
      <c r="E8" s="47" t="n">
        <v>0.15</v>
      </c>
    </row>
    <row r="9" customFormat="false" ht="15" hidden="false" customHeight="true" outlineLevel="0" collapsed="false">
      <c r="A9" s="6" t="s">
        <v>224</v>
      </c>
      <c r="C9" s="45" t="n">
        <v>4</v>
      </c>
      <c r="D9" s="46" t="n">
        <v>55000</v>
      </c>
      <c r="E9" s="47" t="n">
        <v>0.15</v>
      </c>
    </row>
    <row r="10" customFormat="false" ht="15" hidden="false" customHeight="true" outlineLevel="0" collapsed="false">
      <c r="A10" s="6" t="s">
        <v>225</v>
      </c>
      <c r="C10" s="45" t="n">
        <v>6</v>
      </c>
      <c r="D10" s="46" t="n">
        <v>55000</v>
      </c>
      <c r="E10" s="47" t="n">
        <v>0.15</v>
      </c>
    </row>
    <row r="11" customFormat="false" ht="15" hidden="false" customHeight="true" outlineLevel="0" collapsed="false">
      <c r="A11" s="6" t="s">
        <v>226</v>
      </c>
      <c r="C11" s="45" t="n">
        <v>8</v>
      </c>
      <c r="D11" s="46" t="n">
        <v>22000</v>
      </c>
      <c r="E11" s="47" t="n">
        <v>0.1</v>
      </c>
    </row>
    <row r="12" customFormat="false" ht="15" hidden="false" customHeight="true" outlineLevel="0" collapsed="false">
      <c r="A12" s="6" t="s">
        <v>227</v>
      </c>
      <c r="C12" s="45" t="n">
        <v>10</v>
      </c>
      <c r="D12" s="46" t="n">
        <v>28000</v>
      </c>
      <c r="E12" s="47" t="n">
        <v>0.1</v>
      </c>
    </row>
    <row r="13" customFormat="false" ht="15" hidden="false" customHeight="true" outlineLevel="0" collapsed="false">
      <c r="A13" s="6" t="s">
        <v>228</v>
      </c>
      <c r="C13" s="45" t="n">
        <v>14</v>
      </c>
      <c r="D13" s="46" t="n">
        <v>60000</v>
      </c>
      <c r="E13" s="47" t="n">
        <v>0.15</v>
      </c>
    </row>
    <row r="14" customFormat="false" ht="15" hidden="false" customHeight="true" outlineLevel="0" collapsed="false">
      <c r="A14" s="6" t="s">
        <v>229</v>
      </c>
      <c r="C14" s="45" t="n">
        <v>16</v>
      </c>
      <c r="D14" s="46" t="n">
        <v>28000</v>
      </c>
      <c r="E14" s="47" t="n">
        <v>0.1</v>
      </c>
    </row>
    <row r="15" customFormat="false" ht="15" hidden="false" customHeight="true" outlineLevel="0" collapsed="false">
      <c r="A15" s="6" t="s">
        <v>230</v>
      </c>
      <c r="C15" s="45" t="n">
        <v>20</v>
      </c>
      <c r="D15" s="46" t="n">
        <v>26000</v>
      </c>
      <c r="E15" s="47" t="n">
        <v>0.1</v>
      </c>
    </row>
    <row r="16" customFormat="false" ht="15" hidden="false" customHeight="true" outlineLevel="0" collapsed="false">
      <c r="A16" s="6" t="s">
        <v>231</v>
      </c>
      <c r="C16" s="45" t="n">
        <v>24</v>
      </c>
      <c r="D16" s="46" t="n">
        <v>80000</v>
      </c>
      <c r="E16" s="47" t="n">
        <v>0.15</v>
      </c>
    </row>
    <row r="17" customFormat="false" ht="15" hidden="false" customHeight="true" outlineLevel="0" collapsed="false">
      <c r="A17" s="6" t="s">
        <v>232</v>
      </c>
      <c r="C17" s="45" t="n">
        <v>28</v>
      </c>
      <c r="D17" s="46" t="n">
        <v>32000</v>
      </c>
      <c r="E17" s="47" t="n">
        <v>0.1</v>
      </c>
    </row>
    <row r="18" customFormat="false" ht="15" hidden="false" customHeight="true" outlineLevel="0" collapsed="false">
      <c r="A18" s="6" t="s">
        <v>233</v>
      </c>
      <c r="C18" s="45" t="n">
        <v>32</v>
      </c>
      <c r="D18" s="46" t="n">
        <v>30000</v>
      </c>
      <c r="E18" s="47" t="n">
        <v>0.1</v>
      </c>
    </row>
    <row r="20" customFormat="false" ht="15" hidden="false" customHeight="true" outlineLevel="0" collapsed="false">
      <c r="A20" s="36" t="s">
        <v>234</v>
      </c>
      <c r="B20" s="36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customFormat="false" ht="15" hidden="false" customHeight="true" outlineLevel="0" collapsed="false">
      <c r="A21" s="33" t="s">
        <v>147</v>
      </c>
      <c r="B21" s="33" t="s">
        <v>148</v>
      </c>
      <c r="C21" s="34" t="n">
        <v>1</v>
      </c>
      <c r="D21" s="34" t="n">
        <v>2</v>
      </c>
      <c r="E21" s="34" t="n">
        <v>3</v>
      </c>
      <c r="F21" s="34" t="n">
        <v>4</v>
      </c>
      <c r="G21" s="34" t="n">
        <v>5</v>
      </c>
      <c r="H21" s="34" t="n">
        <v>6</v>
      </c>
      <c r="I21" s="34" t="n">
        <v>7</v>
      </c>
      <c r="J21" s="34" t="n">
        <v>8</v>
      </c>
      <c r="K21" s="34" t="n">
        <v>9</v>
      </c>
      <c r="L21" s="34" t="n">
        <v>10</v>
      </c>
      <c r="M21" s="34" t="n">
        <v>11</v>
      </c>
      <c r="N21" s="34" t="n">
        <v>12</v>
      </c>
      <c r="O21" s="34" t="n">
        <v>13</v>
      </c>
      <c r="P21" s="34" t="n">
        <v>14</v>
      </c>
      <c r="Q21" s="34" t="n">
        <v>15</v>
      </c>
      <c r="R21" s="34" t="n">
        <v>16</v>
      </c>
      <c r="S21" s="34" t="n">
        <v>17</v>
      </c>
      <c r="T21" s="34" t="n">
        <v>18</v>
      </c>
      <c r="U21" s="34" t="n">
        <v>19</v>
      </c>
      <c r="V21" s="34" t="n">
        <v>20</v>
      </c>
      <c r="W21" s="34" t="n">
        <v>21</v>
      </c>
      <c r="X21" s="34" t="n">
        <v>22</v>
      </c>
      <c r="Y21" s="34" t="n">
        <v>23</v>
      </c>
      <c r="Z21" s="34" t="n">
        <v>24</v>
      </c>
      <c r="AA21" s="34" t="n">
        <v>25</v>
      </c>
      <c r="AB21" s="34" t="n">
        <v>26</v>
      </c>
      <c r="AC21" s="34" t="n">
        <v>27</v>
      </c>
      <c r="AD21" s="34" t="n">
        <v>28</v>
      </c>
      <c r="AE21" s="34" t="n">
        <v>29</v>
      </c>
      <c r="AF21" s="34" t="n">
        <v>30</v>
      </c>
      <c r="AG21" s="34" t="n">
        <v>31</v>
      </c>
      <c r="AH21" s="34" t="n">
        <v>32</v>
      </c>
      <c r="AI21" s="34" t="n">
        <v>33</v>
      </c>
      <c r="AJ21" s="34" t="n">
        <v>34</v>
      </c>
      <c r="AK21" s="34" t="n">
        <v>35</v>
      </c>
      <c r="AL21" s="34" t="n">
        <v>36</v>
      </c>
    </row>
    <row r="22" customFormat="false" ht="15" hidden="false" customHeight="true" outlineLevel="0" collapsed="false">
      <c r="A22" s="14" t="s">
        <v>149</v>
      </c>
      <c r="C22" s="35" t="s">
        <v>150</v>
      </c>
      <c r="D22" s="35" t="s">
        <v>151</v>
      </c>
      <c r="E22" s="35" t="s">
        <v>152</v>
      </c>
      <c r="F22" s="35" t="s">
        <v>153</v>
      </c>
      <c r="G22" s="35" t="s">
        <v>154</v>
      </c>
      <c r="H22" s="35" t="s">
        <v>155</v>
      </c>
      <c r="I22" s="35" t="s">
        <v>156</v>
      </c>
      <c r="J22" s="35" t="s">
        <v>157</v>
      </c>
      <c r="K22" s="35" t="s">
        <v>158</v>
      </c>
      <c r="L22" s="35" t="s">
        <v>159</v>
      </c>
      <c r="M22" s="35" t="s">
        <v>160</v>
      </c>
      <c r="N22" s="35" t="s">
        <v>161</v>
      </c>
      <c r="O22" s="35" t="s">
        <v>162</v>
      </c>
      <c r="P22" s="35" t="s">
        <v>163</v>
      </c>
      <c r="Q22" s="35" t="s">
        <v>164</v>
      </c>
      <c r="R22" s="35" t="s">
        <v>165</v>
      </c>
      <c r="S22" s="35" t="s">
        <v>166</v>
      </c>
      <c r="T22" s="35" t="s">
        <v>167</v>
      </c>
      <c r="U22" s="35" t="s">
        <v>168</v>
      </c>
      <c r="V22" s="35" t="s">
        <v>169</v>
      </c>
      <c r="W22" s="35" t="s">
        <v>170</v>
      </c>
      <c r="X22" s="35" t="s">
        <v>171</v>
      </c>
      <c r="Y22" s="35" t="s">
        <v>172</v>
      </c>
      <c r="Z22" s="35" t="s">
        <v>173</v>
      </c>
      <c r="AA22" s="35" t="s">
        <v>174</v>
      </c>
      <c r="AB22" s="35" t="s">
        <v>175</v>
      </c>
      <c r="AC22" s="35" t="s">
        <v>176</v>
      </c>
      <c r="AD22" s="35" t="s">
        <v>177</v>
      </c>
      <c r="AE22" s="35" t="s">
        <v>178</v>
      </c>
      <c r="AF22" s="35" t="s">
        <v>179</v>
      </c>
      <c r="AG22" s="35" t="s">
        <v>180</v>
      </c>
      <c r="AH22" s="35" t="s">
        <v>181</v>
      </c>
      <c r="AI22" s="35" t="s">
        <v>182</v>
      </c>
      <c r="AJ22" s="35" t="s">
        <v>183</v>
      </c>
      <c r="AK22" s="35" t="s">
        <v>184</v>
      </c>
      <c r="AL22" s="35" t="s">
        <v>185</v>
      </c>
    </row>
    <row r="23" customFormat="false" ht="15" hidden="false" customHeight="true" outlineLevel="0" collapsed="false">
      <c r="A23" s="23" t="s">
        <v>220</v>
      </c>
      <c r="C23" s="48" t="n">
        <f aca="false">IF(C$21&lt;$C$5,0,$D$5*(1+$E$5)^INT((C$21-$C$5)/12))</f>
        <v>40000</v>
      </c>
      <c r="D23" s="48" t="n">
        <f aca="false">IF(D$21&lt;$C$5,0,$D$5*(1+$E$5)^INT((D$21-$C$5)/12))</f>
        <v>40000</v>
      </c>
      <c r="E23" s="48" t="n">
        <f aca="false">IF(E$21&lt;$C$5,0,$D$5*(1+$E$5)^INT((E$21-$C$5)/12))</f>
        <v>40000</v>
      </c>
      <c r="F23" s="48" t="n">
        <f aca="false">IF(F$21&lt;$C$5,0,$D$5*(1+$E$5)^INT((F$21-$C$5)/12))</f>
        <v>40000</v>
      </c>
      <c r="G23" s="48" t="n">
        <f aca="false">IF(G$21&lt;$C$5,0,$D$5*(1+$E$5)^INT((G$21-$C$5)/12))</f>
        <v>40000</v>
      </c>
      <c r="H23" s="48" t="n">
        <f aca="false">IF(H$21&lt;$C$5,0,$D$5*(1+$E$5)^INT((H$21-$C$5)/12))</f>
        <v>40000</v>
      </c>
      <c r="I23" s="48" t="n">
        <f aca="false">IF(I$21&lt;$C$5,0,$D$5*(1+$E$5)^INT((I$21-$C$5)/12))</f>
        <v>40000</v>
      </c>
      <c r="J23" s="48" t="n">
        <f aca="false">IF(J$21&lt;$C$5,0,$D$5*(1+$E$5)^INT((J$21-$C$5)/12))</f>
        <v>40000</v>
      </c>
      <c r="K23" s="48" t="n">
        <f aca="false">IF(K$21&lt;$C$5,0,$D$5*(1+$E$5)^INT((K$21-$C$5)/12))</f>
        <v>40000</v>
      </c>
      <c r="L23" s="48" t="n">
        <f aca="false">IF(L$21&lt;$C$5,0,$D$5*(1+$E$5)^INT((L$21-$C$5)/12))</f>
        <v>40000</v>
      </c>
      <c r="M23" s="48" t="n">
        <f aca="false">IF(M$21&lt;$C$5,0,$D$5*(1+$E$5)^INT((M$21-$C$5)/12))</f>
        <v>40000</v>
      </c>
      <c r="N23" s="48" t="n">
        <f aca="false">IF(N$21&lt;$C$5,0,$D$5*(1+$E$5)^INT((N$21-$C$5)/12))</f>
        <v>40000</v>
      </c>
      <c r="O23" s="48" t="n">
        <f aca="false">IF(O$21&lt;$C$5,0,$D$5*(1+$E$5)^INT((O$21-$C$5)/12))</f>
        <v>48000</v>
      </c>
      <c r="P23" s="48" t="n">
        <f aca="false">IF(P$21&lt;$C$5,0,$D$5*(1+$E$5)^INT((P$21-$C$5)/12))</f>
        <v>48000</v>
      </c>
      <c r="Q23" s="48" t="n">
        <f aca="false">IF(Q$21&lt;$C$5,0,$D$5*(1+$E$5)^INT((Q$21-$C$5)/12))</f>
        <v>48000</v>
      </c>
      <c r="R23" s="48" t="n">
        <f aca="false">IF(R$21&lt;$C$5,0,$D$5*(1+$E$5)^INT((R$21-$C$5)/12))</f>
        <v>48000</v>
      </c>
      <c r="S23" s="48" t="n">
        <f aca="false">IF(S$21&lt;$C$5,0,$D$5*(1+$E$5)^INT((S$21-$C$5)/12))</f>
        <v>48000</v>
      </c>
      <c r="T23" s="48" t="n">
        <f aca="false">IF(T$21&lt;$C$5,0,$D$5*(1+$E$5)^INT((T$21-$C$5)/12))</f>
        <v>48000</v>
      </c>
      <c r="U23" s="48" t="n">
        <f aca="false">IF(U$21&lt;$C$5,0,$D$5*(1+$E$5)^INT((U$21-$C$5)/12))</f>
        <v>48000</v>
      </c>
      <c r="V23" s="48" t="n">
        <f aca="false">IF(V$21&lt;$C$5,0,$D$5*(1+$E$5)^INT((V$21-$C$5)/12))</f>
        <v>48000</v>
      </c>
      <c r="W23" s="48" t="n">
        <f aca="false">IF(W$21&lt;$C$5,0,$D$5*(1+$E$5)^INT((W$21-$C$5)/12))</f>
        <v>48000</v>
      </c>
      <c r="X23" s="48" t="n">
        <f aca="false">IF(X$21&lt;$C$5,0,$D$5*(1+$E$5)^INT((X$21-$C$5)/12))</f>
        <v>48000</v>
      </c>
      <c r="Y23" s="48" t="n">
        <f aca="false">IF(Y$21&lt;$C$5,0,$D$5*(1+$E$5)^INT((Y$21-$C$5)/12))</f>
        <v>48000</v>
      </c>
      <c r="Z23" s="48" t="n">
        <f aca="false">IF(Z$21&lt;$C$5,0,$D$5*(1+$E$5)^INT((Z$21-$C$5)/12))</f>
        <v>48000</v>
      </c>
      <c r="AA23" s="48" t="n">
        <f aca="false">IF(AA$21&lt;$C$5,0,$D$5*(1+$E$5)^INT((AA$21-$C$5)/12))</f>
        <v>57600</v>
      </c>
      <c r="AB23" s="48" t="n">
        <f aca="false">IF(AB$21&lt;$C$5,0,$D$5*(1+$E$5)^INT((AB$21-$C$5)/12))</f>
        <v>57600</v>
      </c>
      <c r="AC23" s="48" t="n">
        <f aca="false">IF(AC$21&lt;$C$5,0,$D$5*(1+$E$5)^INT((AC$21-$C$5)/12))</f>
        <v>57600</v>
      </c>
      <c r="AD23" s="48" t="n">
        <f aca="false">IF(AD$21&lt;$C$5,0,$D$5*(1+$E$5)^INT((AD$21-$C$5)/12))</f>
        <v>57600</v>
      </c>
      <c r="AE23" s="48" t="n">
        <f aca="false">IF(AE$21&lt;$C$5,0,$D$5*(1+$E$5)^INT((AE$21-$C$5)/12))</f>
        <v>57600</v>
      </c>
      <c r="AF23" s="48" t="n">
        <f aca="false">IF(AF$21&lt;$C$5,0,$D$5*(1+$E$5)^INT((AF$21-$C$5)/12))</f>
        <v>57600</v>
      </c>
      <c r="AG23" s="48" t="n">
        <f aca="false">IF(AG$21&lt;$C$5,0,$D$5*(1+$E$5)^INT((AG$21-$C$5)/12))</f>
        <v>57600</v>
      </c>
      <c r="AH23" s="48" t="n">
        <f aca="false">IF(AH$21&lt;$C$5,0,$D$5*(1+$E$5)^INT((AH$21-$C$5)/12))</f>
        <v>57600</v>
      </c>
      <c r="AI23" s="48" t="n">
        <f aca="false">IF(AI$21&lt;$C$5,0,$D$5*(1+$E$5)^INT((AI$21-$C$5)/12))</f>
        <v>57600</v>
      </c>
      <c r="AJ23" s="48" t="n">
        <f aca="false">IF(AJ$21&lt;$C$5,0,$D$5*(1+$E$5)^INT((AJ$21-$C$5)/12))</f>
        <v>57600</v>
      </c>
      <c r="AK23" s="48" t="n">
        <f aca="false">IF(AK$21&lt;$C$5,0,$D$5*(1+$E$5)^INT((AK$21-$C$5)/12))</f>
        <v>57600</v>
      </c>
      <c r="AL23" s="48" t="n">
        <f aca="false">IF(AL$21&lt;$C$5,0,$D$5*(1+$E$5)^INT((AL$21-$C$5)/12))</f>
        <v>57600</v>
      </c>
    </row>
    <row r="24" customFormat="false" ht="15" hidden="false" customHeight="true" outlineLevel="0" collapsed="false">
      <c r="A24" s="23" t="s">
        <v>221</v>
      </c>
      <c r="C24" s="48" t="n">
        <f aca="false">IF(C$21&lt;$C$6,0,$D$6*(1+$E$6)^INT((C$21-$C$6)/12))</f>
        <v>15000</v>
      </c>
      <c r="D24" s="48" t="n">
        <f aca="false">IF(D$21&lt;$C$6,0,$D$6*(1+$E$6)^INT((D$21-$C$6)/12))</f>
        <v>15000</v>
      </c>
      <c r="E24" s="48" t="n">
        <f aca="false">IF(E$21&lt;$C$6,0,$D$6*(1+$E$6)^INT((E$21-$C$6)/12))</f>
        <v>15000</v>
      </c>
      <c r="F24" s="48" t="n">
        <f aca="false">IF(F$21&lt;$C$6,0,$D$6*(1+$E$6)^INT((F$21-$C$6)/12))</f>
        <v>15000</v>
      </c>
      <c r="G24" s="48" t="n">
        <f aca="false">IF(G$21&lt;$C$6,0,$D$6*(1+$E$6)^INT((G$21-$C$6)/12))</f>
        <v>15000</v>
      </c>
      <c r="H24" s="48" t="n">
        <f aca="false">IF(H$21&lt;$C$6,0,$D$6*(1+$E$6)^INT((H$21-$C$6)/12))</f>
        <v>15000</v>
      </c>
      <c r="I24" s="48" t="n">
        <f aca="false">IF(I$21&lt;$C$6,0,$D$6*(1+$E$6)^INT((I$21-$C$6)/12))</f>
        <v>15000</v>
      </c>
      <c r="J24" s="48" t="n">
        <f aca="false">IF(J$21&lt;$C$6,0,$D$6*(1+$E$6)^INT((J$21-$C$6)/12))</f>
        <v>15000</v>
      </c>
      <c r="K24" s="48" t="n">
        <f aca="false">IF(K$21&lt;$C$6,0,$D$6*(1+$E$6)^INT((K$21-$C$6)/12))</f>
        <v>15000</v>
      </c>
      <c r="L24" s="48" t="n">
        <f aca="false">IF(L$21&lt;$C$6,0,$D$6*(1+$E$6)^INT((L$21-$C$6)/12))</f>
        <v>15000</v>
      </c>
      <c r="M24" s="48" t="n">
        <f aca="false">IF(M$21&lt;$C$6,0,$D$6*(1+$E$6)^INT((M$21-$C$6)/12))</f>
        <v>15000</v>
      </c>
      <c r="N24" s="48" t="n">
        <f aca="false">IF(N$21&lt;$C$6,0,$D$6*(1+$E$6)^INT((N$21-$C$6)/12))</f>
        <v>15000</v>
      </c>
      <c r="O24" s="48" t="n">
        <f aca="false">IF(O$21&lt;$C$6,0,$D$6*(1+$E$6)^INT((O$21-$C$6)/12))</f>
        <v>16500</v>
      </c>
      <c r="P24" s="48" t="n">
        <f aca="false">IF(P$21&lt;$C$6,0,$D$6*(1+$E$6)^INT((P$21-$C$6)/12))</f>
        <v>16500</v>
      </c>
      <c r="Q24" s="48" t="n">
        <f aca="false">IF(Q$21&lt;$C$6,0,$D$6*(1+$E$6)^INT((Q$21-$C$6)/12))</f>
        <v>16500</v>
      </c>
      <c r="R24" s="48" t="n">
        <f aca="false">IF(R$21&lt;$C$6,0,$D$6*(1+$E$6)^INT((R$21-$C$6)/12))</f>
        <v>16500</v>
      </c>
      <c r="S24" s="48" t="n">
        <f aca="false">IF(S$21&lt;$C$6,0,$D$6*(1+$E$6)^INT((S$21-$C$6)/12))</f>
        <v>16500</v>
      </c>
      <c r="T24" s="48" t="n">
        <f aca="false">IF(T$21&lt;$C$6,0,$D$6*(1+$E$6)^INT((T$21-$C$6)/12))</f>
        <v>16500</v>
      </c>
      <c r="U24" s="48" t="n">
        <f aca="false">IF(U$21&lt;$C$6,0,$D$6*(1+$E$6)^INT((U$21-$C$6)/12))</f>
        <v>16500</v>
      </c>
      <c r="V24" s="48" t="n">
        <f aca="false">IF(V$21&lt;$C$6,0,$D$6*(1+$E$6)^INT((V$21-$C$6)/12))</f>
        <v>16500</v>
      </c>
      <c r="W24" s="48" t="n">
        <f aca="false">IF(W$21&lt;$C$6,0,$D$6*(1+$E$6)^INT((W$21-$C$6)/12))</f>
        <v>16500</v>
      </c>
      <c r="X24" s="48" t="n">
        <f aca="false">IF(X$21&lt;$C$6,0,$D$6*(1+$E$6)^INT((X$21-$C$6)/12))</f>
        <v>16500</v>
      </c>
      <c r="Y24" s="48" t="n">
        <f aca="false">IF(Y$21&lt;$C$6,0,$D$6*(1+$E$6)^INT((Y$21-$C$6)/12))</f>
        <v>16500</v>
      </c>
      <c r="Z24" s="48" t="n">
        <f aca="false">IF(Z$21&lt;$C$6,0,$D$6*(1+$E$6)^INT((Z$21-$C$6)/12))</f>
        <v>16500</v>
      </c>
      <c r="AA24" s="48" t="n">
        <f aca="false">IF(AA$21&lt;$C$6,0,$D$6*(1+$E$6)^INT((AA$21-$C$6)/12))</f>
        <v>18150</v>
      </c>
      <c r="AB24" s="48" t="n">
        <f aca="false">IF(AB$21&lt;$C$6,0,$D$6*(1+$E$6)^INT((AB$21-$C$6)/12))</f>
        <v>18150</v>
      </c>
      <c r="AC24" s="48" t="n">
        <f aca="false">IF(AC$21&lt;$C$6,0,$D$6*(1+$E$6)^INT((AC$21-$C$6)/12))</f>
        <v>18150</v>
      </c>
      <c r="AD24" s="48" t="n">
        <f aca="false">IF(AD$21&lt;$C$6,0,$D$6*(1+$E$6)^INT((AD$21-$C$6)/12))</f>
        <v>18150</v>
      </c>
      <c r="AE24" s="48" t="n">
        <f aca="false">IF(AE$21&lt;$C$6,0,$D$6*(1+$E$6)^INT((AE$21-$C$6)/12))</f>
        <v>18150</v>
      </c>
      <c r="AF24" s="48" t="n">
        <f aca="false">IF(AF$21&lt;$C$6,0,$D$6*(1+$E$6)^INT((AF$21-$C$6)/12))</f>
        <v>18150</v>
      </c>
      <c r="AG24" s="48" t="n">
        <f aca="false">IF(AG$21&lt;$C$6,0,$D$6*(1+$E$6)^INT((AG$21-$C$6)/12))</f>
        <v>18150</v>
      </c>
      <c r="AH24" s="48" t="n">
        <f aca="false">IF(AH$21&lt;$C$6,0,$D$6*(1+$E$6)^INT((AH$21-$C$6)/12))</f>
        <v>18150</v>
      </c>
      <c r="AI24" s="48" t="n">
        <f aca="false">IF(AI$21&lt;$C$6,0,$D$6*(1+$E$6)^INT((AI$21-$C$6)/12))</f>
        <v>18150</v>
      </c>
      <c r="AJ24" s="48" t="n">
        <f aca="false">IF(AJ$21&lt;$C$6,0,$D$6*(1+$E$6)^INT((AJ$21-$C$6)/12))</f>
        <v>18150</v>
      </c>
      <c r="AK24" s="48" t="n">
        <f aca="false">IF(AK$21&lt;$C$6,0,$D$6*(1+$E$6)^INT((AK$21-$C$6)/12))</f>
        <v>18150</v>
      </c>
      <c r="AL24" s="48" t="n">
        <f aca="false">IF(AL$21&lt;$C$6,0,$D$6*(1+$E$6)^INT((AL$21-$C$6)/12))</f>
        <v>18150</v>
      </c>
    </row>
    <row r="25" customFormat="false" ht="15" hidden="false" customHeight="true" outlineLevel="0" collapsed="false">
      <c r="A25" s="23" t="s">
        <v>222</v>
      </c>
      <c r="C25" s="48" t="n">
        <f aca="false">IF(C$21&lt;$C$7,0,$D$7*(1+$E$7)^INT((C$21-$C$7)/12))</f>
        <v>30000</v>
      </c>
      <c r="D25" s="48" t="n">
        <f aca="false">IF(D$21&lt;$C$7,0,$D$7*(1+$E$7)^INT((D$21-$C$7)/12))</f>
        <v>30000</v>
      </c>
      <c r="E25" s="48" t="n">
        <f aca="false">IF(E$21&lt;$C$7,0,$D$7*(1+$E$7)^INT((E$21-$C$7)/12))</f>
        <v>30000</v>
      </c>
      <c r="F25" s="48" t="n">
        <f aca="false">IF(F$21&lt;$C$7,0,$D$7*(1+$E$7)^INT((F$21-$C$7)/12))</f>
        <v>30000</v>
      </c>
      <c r="G25" s="48" t="n">
        <f aca="false">IF(G$21&lt;$C$7,0,$D$7*(1+$E$7)^INT((G$21-$C$7)/12))</f>
        <v>30000</v>
      </c>
      <c r="H25" s="48" t="n">
        <f aca="false">IF(H$21&lt;$C$7,0,$D$7*(1+$E$7)^INT((H$21-$C$7)/12))</f>
        <v>30000</v>
      </c>
      <c r="I25" s="48" t="n">
        <f aca="false">IF(I$21&lt;$C$7,0,$D$7*(1+$E$7)^INT((I$21-$C$7)/12))</f>
        <v>30000</v>
      </c>
      <c r="J25" s="48" t="n">
        <f aca="false">IF(J$21&lt;$C$7,0,$D$7*(1+$E$7)^INT((J$21-$C$7)/12))</f>
        <v>30000</v>
      </c>
      <c r="K25" s="48" t="n">
        <f aca="false">IF(K$21&lt;$C$7,0,$D$7*(1+$E$7)^INT((K$21-$C$7)/12))</f>
        <v>30000</v>
      </c>
      <c r="L25" s="48" t="n">
        <f aca="false">IF(L$21&lt;$C$7,0,$D$7*(1+$E$7)^INT((L$21-$C$7)/12))</f>
        <v>30000</v>
      </c>
      <c r="M25" s="48" t="n">
        <f aca="false">IF(M$21&lt;$C$7,0,$D$7*(1+$E$7)^INT((M$21-$C$7)/12))</f>
        <v>30000</v>
      </c>
      <c r="N25" s="48" t="n">
        <f aca="false">IF(N$21&lt;$C$7,0,$D$7*(1+$E$7)^INT((N$21-$C$7)/12))</f>
        <v>30000</v>
      </c>
      <c r="O25" s="48" t="n">
        <f aca="false">IF(O$21&lt;$C$7,0,$D$7*(1+$E$7)^INT((O$21-$C$7)/12))</f>
        <v>34500</v>
      </c>
      <c r="P25" s="48" t="n">
        <f aca="false">IF(P$21&lt;$C$7,0,$D$7*(1+$E$7)^INT((P$21-$C$7)/12))</f>
        <v>34500</v>
      </c>
      <c r="Q25" s="48" t="n">
        <f aca="false">IF(Q$21&lt;$C$7,0,$D$7*(1+$E$7)^INT((Q$21-$C$7)/12))</f>
        <v>34500</v>
      </c>
      <c r="R25" s="48" t="n">
        <f aca="false">IF(R$21&lt;$C$7,0,$D$7*(1+$E$7)^INT((R$21-$C$7)/12))</f>
        <v>34500</v>
      </c>
      <c r="S25" s="48" t="n">
        <f aca="false">IF(S$21&lt;$C$7,0,$D$7*(1+$E$7)^INT((S$21-$C$7)/12))</f>
        <v>34500</v>
      </c>
      <c r="T25" s="48" t="n">
        <f aca="false">IF(T$21&lt;$C$7,0,$D$7*(1+$E$7)^INT((T$21-$C$7)/12))</f>
        <v>34500</v>
      </c>
      <c r="U25" s="48" t="n">
        <f aca="false">IF(U$21&lt;$C$7,0,$D$7*(1+$E$7)^INT((U$21-$C$7)/12))</f>
        <v>34500</v>
      </c>
      <c r="V25" s="48" t="n">
        <f aca="false">IF(V$21&lt;$C$7,0,$D$7*(1+$E$7)^INT((V$21-$C$7)/12))</f>
        <v>34500</v>
      </c>
      <c r="W25" s="48" t="n">
        <f aca="false">IF(W$21&lt;$C$7,0,$D$7*(1+$E$7)^INT((W$21-$C$7)/12))</f>
        <v>34500</v>
      </c>
      <c r="X25" s="48" t="n">
        <f aca="false">IF(X$21&lt;$C$7,0,$D$7*(1+$E$7)^INT((X$21-$C$7)/12))</f>
        <v>34500</v>
      </c>
      <c r="Y25" s="48" t="n">
        <f aca="false">IF(Y$21&lt;$C$7,0,$D$7*(1+$E$7)^INT((Y$21-$C$7)/12))</f>
        <v>34500</v>
      </c>
      <c r="Z25" s="48" t="n">
        <f aca="false">IF(Z$21&lt;$C$7,0,$D$7*(1+$E$7)^INT((Z$21-$C$7)/12))</f>
        <v>34500</v>
      </c>
      <c r="AA25" s="48" t="n">
        <f aca="false">IF(AA$21&lt;$C$7,0,$D$7*(1+$E$7)^INT((AA$21-$C$7)/12))</f>
        <v>39675</v>
      </c>
      <c r="AB25" s="48" t="n">
        <f aca="false">IF(AB$21&lt;$C$7,0,$D$7*(1+$E$7)^INT((AB$21-$C$7)/12))</f>
        <v>39675</v>
      </c>
      <c r="AC25" s="48" t="n">
        <f aca="false">IF(AC$21&lt;$C$7,0,$D$7*(1+$E$7)^INT((AC$21-$C$7)/12))</f>
        <v>39675</v>
      </c>
      <c r="AD25" s="48" t="n">
        <f aca="false">IF(AD$21&lt;$C$7,0,$D$7*(1+$E$7)^INT((AD$21-$C$7)/12))</f>
        <v>39675</v>
      </c>
      <c r="AE25" s="48" t="n">
        <f aca="false">IF(AE$21&lt;$C$7,0,$D$7*(1+$E$7)^INT((AE$21-$C$7)/12))</f>
        <v>39675</v>
      </c>
      <c r="AF25" s="48" t="n">
        <f aca="false">IF(AF$21&lt;$C$7,0,$D$7*(1+$E$7)^INT((AF$21-$C$7)/12))</f>
        <v>39675</v>
      </c>
      <c r="AG25" s="48" t="n">
        <f aca="false">IF(AG$21&lt;$C$7,0,$D$7*(1+$E$7)^INT((AG$21-$C$7)/12))</f>
        <v>39675</v>
      </c>
      <c r="AH25" s="48" t="n">
        <f aca="false">IF(AH$21&lt;$C$7,0,$D$7*(1+$E$7)^INT((AH$21-$C$7)/12))</f>
        <v>39675</v>
      </c>
      <c r="AI25" s="48" t="n">
        <f aca="false">IF(AI$21&lt;$C$7,0,$D$7*(1+$E$7)^INT((AI$21-$C$7)/12))</f>
        <v>39675</v>
      </c>
      <c r="AJ25" s="48" t="n">
        <f aca="false">IF(AJ$21&lt;$C$7,0,$D$7*(1+$E$7)^INT((AJ$21-$C$7)/12))</f>
        <v>39675</v>
      </c>
      <c r="AK25" s="48" t="n">
        <f aca="false">IF(AK$21&lt;$C$7,0,$D$7*(1+$E$7)^INT((AK$21-$C$7)/12))</f>
        <v>39675</v>
      </c>
      <c r="AL25" s="48" t="n">
        <f aca="false">IF(AL$21&lt;$C$7,0,$D$7*(1+$E$7)^INT((AL$21-$C$7)/12))</f>
        <v>39675</v>
      </c>
    </row>
    <row r="26" customFormat="false" ht="15" hidden="false" customHeight="true" outlineLevel="0" collapsed="false">
      <c r="A26" s="23" t="s">
        <v>223</v>
      </c>
      <c r="C26" s="48" t="n">
        <f aca="false">IF(C$21&lt;$C$8,0,$D$8*(1+$E$8)^INT((C$21-$C$8)/12))</f>
        <v>30000</v>
      </c>
      <c r="D26" s="48" t="n">
        <f aca="false">IF(D$21&lt;$C$8,0,$D$8*(1+$E$8)^INT((D$21-$C$8)/12))</f>
        <v>30000</v>
      </c>
      <c r="E26" s="48" t="n">
        <f aca="false">IF(E$21&lt;$C$8,0,$D$8*(1+$E$8)^INT((E$21-$C$8)/12))</f>
        <v>30000</v>
      </c>
      <c r="F26" s="48" t="n">
        <f aca="false">IF(F$21&lt;$C$8,0,$D$8*(1+$E$8)^INT((F$21-$C$8)/12))</f>
        <v>30000</v>
      </c>
      <c r="G26" s="48" t="n">
        <f aca="false">IF(G$21&lt;$C$8,0,$D$8*(1+$E$8)^INT((G$21-$C$8)/12))</f>
        <v>30000</v>
      </c>
      <c r="H26" s="48" t="n">
        <f aca="false">IF(H$21&lt;$C$8,0,$D$8*(1+$E$8)^INT((H$21-$C$8)/12))</f>
        <v>30000</v>
      </c>
      <c r="I26" s="48" t="n">
        <f aca="false">IF(I$21&lt;$C$8,0,$D$8*(1+$E$8)^INT((I$21-$C$8)/12))</f>
        <v>30000</v>
      </c>
      <c r="J26" s="48" t="n">
        <f aca="false">IF(J$21&lt;$C$8,0,$D$8*(1+$E$8)^INT((J$21-$C$8)/12))</f>
        <v>30000</v>
      </c>
      <c r="K26" s="48" t="n">
        <f aca="false">IF(K$21&lt;$C$8,0,$D$8*(1+$E$8)^INT((K$21-$C$8)/12))</f>
        <v>30000</v>
      </c>
      <c r="L26" s="48" t="n">
        <f aca="false">IF(L$21&lt;$C$8,0,$D$8*(1+$E$8)^INT((L$21-$C$8)/12))</f>
        <v>30000</v>
      </c>
      <c r="M26" s="48" t="n">
        <f aca="false">IF(M$21&lt;$C$8,0,$D$8*(1+$E$8)^INT((M$21-$C$8)/12))</f>
        <v>30000</v>
      </c>
      <c r="N26" s="48" t="n">
        <f aca="false">IF(N$21&lt;$C$8,0,$D$8*(1+$E$8)^INT((N$21-$C$8)/12))</f>
        <v>30000</v>
      </c>
      <c r="O26" s="48" t="n">
        <f aca="false">IF(O$21&lt;$C$8,0,$D$8*(1+$E$8)^INT((O$21-$C$8)/12))</f>
        <v>34500</v>
      </c>
      <c r="P26" s="48" t="n">
        <f aca="false">IF(P$21&lt;$C$8,0,$D$8*(1+$E$8)^INT((P$21-$C$8)/12))</f>
        <v>34500</v>
      </c>
      <c r="Q26" s="48" t="n">
        <f aca="false">IF(Q$21&lt;$C$8,0,$D$8*(1+$E$8)^INT((Q$21-$C$8)/12))</f>
        <v>34500</v>
      </c>
      <c r="R26" s="48" t="n">
        <f aca="false">IF(R$21&lt;$C$8,0,$D$8*(1+$E$8)^INT((R$21-$C$8)/12))</f>
        <v>34500</v>
      </c>
      <c r="S26" s="48" t="n">
        <f aca="false">IF(S$21&lt;$C$8,0,$D$8*(1+$E$8)^INT((S$21-$C$8)/12))</f>
        <v>34500</v>
      </c>
      <c r="T26" s="48" t="n">
        <f aca="false">IF(T$21&lt;$C$8,0,$D$8*(1+$E$8)^INT((T$21-$C$8)/12))</f>
        <v>34500</v>
      </c>
      <c r="U26" s="48" t="n">
        <f aca="false">IF(U$21&lt;$C$8,0,$D$8*(1+$E$8)^INT((U$21-$C$8)/12))</f>
        <v>34500</v>
      </c>
      <c r="V26" s="48" t="n">
        <f aca="false">IF(V$21&lt;$C$8,0,$D$8*(1+$E$8)^INT((V$21-$C$8)/12))</f>
        <v>34500</v>
      </c>
      <c r="W26" s="48" t="n">
        <f aca="false">IF(W$21&lt;$C$8,0,$D$8*(1+$E$8)^INT((W$21-$C$8)/12))</f>
        <v>34500</v>
      </c>
      <c r="X26" s="48" t="n">
        <f aca="false">IF(X$21&lt;$C$8,0,$D$8*(1+$E$8)^INT((X$21-$C$8)/12))</f>
        <v>34500</v>
      </c>
      <c r="Y26" s="48" t="n">
        <f aca="false">IF(Y$21&lt;$C$8,0,$D$8*(1+$E$8)^INT((Y$21-$C$8)/12))</f>
        <v>34500</v>
      </c>
      <c r="Z26" s="48" t="n">
        <f aca="false">IF(Z$21&lt;$C$8,0,$D$8*(1+$E$8)^INT((Z$21-$C$8)/12))</f>
        <v>34500</v>
      </c>
      <c r="AA26" s="48" t="n">
        <f aca="false">IF(AA$21&lt;$C$8,0,$D$8*(1+$E$8)^INT((AA$21-$C$8)/12))</f>
        <v>39675</v>
      </c>
      <c r="AB26" s="48" t="n">
        <f aca="false">IF(AB$21&lt;$C$8,0,$D$8*(1+$E$8)^INT((AB$21-$C$8)/12))</f>
        <v>39675</v>
      </c>
      <c r="AC26" s="48" t="n">
        <f aca="false">IF(AC$21&lt;$C$8,0,$D$8*(1+$E$8)^INT((AC$21-$C$8)/12))</f>
        <v>39675</v>
      </c>
      <c r="AD26" s="48" t="n">
        <f aca="false">IF(AD$21&lt;$C$8,0,$D$8*(1+$E$8)^INT((AD$21-$C$8)/12))</f>
        <v>39675</v>
      </c>
      <c r="AE26" s="48" t="n">
        <f aca="false">IF(AE$21&lt;$C$8,0,$D$8*(1+$E$8)^INT((AE$21-$C$8)/12))</f>
        <v>39675</v>
      </c>
      <c r="AF26" s="48" t="n">
        <f aca="false">IF(AF$21&lt;$C$8,0,$D$8*(1+$E$8)^INT((AF$21-$C$8)/12))</f>
        <v>39675</v>
      </c>
      <c r="AG26" s="48" t="n">
        <f aca="false">IF(AG$21&lt;$C$8,0,$D$8*(1+$E$8)^INT((AG$21-$C$8)/12))</f>
        <v>39675</v>
      </c>
      <c r="AH26" s="48" t="n">
        <f aca="false">IF(AH$21&lt;$C$8,0,$D$8*(1+$E$8)^INT((AH$21-$C$8)/12))</f>
        <v>39675</v>
      </c>
      <c r="AI26" s="48" t="n">
        <f aca="false">IF(AI$21&lt;$C$8,0,$D$8*(1+$E$8)^INT((AI$21-$C$8)/12))</f>
        <v>39675</v>
      </c>
      <c r="AJ26" s="48" t="n">
        <f aca="false">IF(AJ$21&lt;$C$8,0,$D$8*(1+$E$8)^INT((AJ$21-$C$8)/12))</f>
        <v>39675</v>
      </c>
      <c r="AK26" s="48" t="n">
        <f aca="false">IF(AK$21&lt;$C$8,0,$D$8*(1+$E$8)^INT((AK$21-$C$8)/12))</f>
        <v>39675</v>
      </c>
      <c r="AL26" s="48" t="n">
        <f aca="false">IF(AL$21&lt;$C$8,0,$D$8*(1+$E$8)^INT((AL$21-$C$8)/12))</f>
        <v>39675</v>
      </c>
    </row>
    <row r="27" customFormat="false" ht="15" hidden="false" customHeight="true" outlineLevel="0" collapsed="false">
      <c r="A27" s="23" t="s">
        <v>224</v>
      </c>
      <c r="C27" s="48" t="n">
        <f aca="false">IF(C$21&lt;$C$9,0,$D$9*(1+$E$9)^INT((C$21-$C$9)/12))</f>
        <v>0</v>
      </c>
      <c r="D27" s="48" t="n">
        <f aca="false">IF(D$21&lt;$C$9,0,$D$9*(1+$E$9)^INT((D$21-$C$9)/12))</f>
        <v>0</v>
      </c>
      <c r="E27" s="48" t="n">
        <f aca="false">IF(E$21&lt;$C$9,0,$D$9*(1+$E$9)^INT((E$21-$C$9)/12))</f>
        <v>0</v>
      </c>
      <c r="F27" s="48" t="n">
        <f aca="false">IF(F$21&lt;$C$9,0,$D$9*(1+$E$9)^INT((F$21-$C$9)/12))</f>
        <v>55000</v>
      </c>
      <c r="G27" s="48" t="n">
        <f aca="false">IF(G$21&lt;$C$9,0,$D$9*(1+$E$9)^INT((G$21-$C$9)/12))</f>
        <v>55000</v>
      </c>
      <c r="H27" s="48" t="n">
        <f aca="false">IF(H$21&lt;$C$9,0,$D$9*(1+$E$9)^INT((H$21-$C$9)/12))</f>
        <v>55000</v>
      </c>
      <c r="I27" s="48" t="n">
        <f aca="false">IF(I$21&lt;$C$9,0,$D$9*(1+$E$9)^INT((I$21-$C$9)/12))</f>
        <v>55000</v>
      </c>
      <c r="J27" s="48" t="n">
        <f aca="false">IF(J$21&lt;$C$9,0,$D$9*(1+$E$9)^INT((J$21-$C$9)/12))</f>
        <v>55000</v>
      </c>
      <c r="K27" s="48" t="n">
        <f aca="false">IF(K$21&lt;$C$9,0,$D$9*(1+$E$9)^INT((K$21-$C$9)/12))</f>
        <v>55000</v>
      </c>
      <c r="L27" s="48" t="n">
        <f aca="false">IF(L$21&lt;$C$9,0,$D$9*(1+$E$9)^INT((L$21-$C$9)/12))</f>
        <v>55000</v>
      </c>
      <c r="M27" s="48" t="n">
        <f aca="false">IF(M$21&lt;$C$9,0,$D$9*(1+$E$9)^INT((M$21-$C$9)/12))</f>
        <v>55000</v>
      </c>
      <c r="N27" s="48" t="n">
        <f aca="false">IF(N$21&lt;$C$9,0,$D$9*(1+$E$9)^INT((N$21-$C$9)/12))</f>
        <v>55000</v>
      </c>
      <c r="O27" s="48" t="n">
        <f aca="false">IF(O$21&lt;$C$9,0,$D$9*(1+$E$9)^INT((O$21-$C$9)/12))</f>
        <v>55000</v>
      </c>
      <c r="P27" s="48" t="n">
        <f aca="false">IF(P$21&lt;$C$9,0,$D$9*(1+$E$9)^INT((P$21-$C$9)/12))</f>
        <v>55000</v>
      </c>
      <c r="Q27" s="48" t="n">
        <f aca="false">IF(Q$21&lt;$C$9,0,$D$9*(1+$E$9)^INT((Q$21-$C$9)/12))</f>
        <v>55000</v>
      </c>
      <c r="R27" s="48" t="n">
        <f aca="false">IF(R$21&lt;$C$9,0,$D$9*(1+$E$9)^INT((R$21-$C$9)/12))</f>
        <v>63250</v>
      </c>
      <c r="S27" s="48" t="n">
        <f aca="false">IF(S$21&lt;$C$9,0,$D$9*(1+$E$9)^INT((S$21-$C$9)/12))</f>
        <v>63250</v>
      </c>
      <c r="T27" s="48" t="n">
        <f aca="false">IF(T$21&lt;$C$9,0,$D$9*(1+$E$9)^INT((T$21-$C$9)/12))</f>
        <v>63250</v>
      </c>
      <c r="U27" s="48" t="n">
        <f aca="false">IF(U$21&lt;$C$9,0,$D$9*(1+$E$9)^INT((U$21-$C$9)/12))</f>
        <v>63250</v>
      </c>
      <c r="V27" s="48" t="n">
        <f aca="false">IF(V$21&lt;$C$9,0,$D$9*(1+$E$9)^INT((V$21-$C$9)/12))</f>
        <v>63250</v>
      </c>
      <c r="W27" s="48" t="n">
        <f aca="false">IF(W$21&lt;$C$9,0,$D$9*(1+$E$9)^INT((W$21-$C$9)/12))</f>
        <v>63250</v>
      </c>
      <c r="X27" s="48" t="n">
        <f aca="false">IF(X$21&lt;$C$9,0,$D$9*(1+$E$9)^INT((X$21-$C$9)/12))</f>
        <v>63250</v>
      </c>
      <c r="Y27" s="48" t="n">
        <f aca="false">IF(Y$21&lt;$C$9,0,$D$9*(1+$E$9)^INT((Y$21-$C$9)/12))</f>
        <v>63250</v>
      </c>
      <c r="Z27" s="48" t="n">
        <f aca="false">IF(Z$21&lt;$C$9,0,$D$9*(1+$E$9)^INT((Z$21-$C$9)/12))</f>
        <v>63250</v>
      </c>
      <c r="AA27" s="48" t="n">
        <f aca="false">IF(AA$21&lt;$C$9,0,$D$9*(1+$E$9)^INT((AA$21-$C$9)/12))</f>
        <v>63250</v>
      </c>
      <c r="AB27" s="48" t="n">
        <f aca="false">IF(AB$21&lt;$C$9,0,$D$9*(1+$E$9)^INT((AB$21-$C$9)/12))</f>
        <v>63250</v>
      </c>
      <c r="AC27" s="48" t="n">
        <f aca="false">IF(AC$21&lt;$C$9,0,$D$9*(1+$E$9)^INT((AC$21-$C$9)/12))</f>
        <v>63250</v>
      </c>
      <c r="AD27" s="48" t="n">
        <f aca="false">IF(AD$21&lt;$C$9,0,$D$9*(1+$E$9)^INT((AD$21-$C$9)/12))</f>
        <v>72737.5</v>
      </c>
      <c r="AE27" s="48" t="n">
        <f aca="false">IF(AE$21&lt;$C$9,0,$D$9*(1+$E$9)^INT((AE$21-$C$9)/12))</f>
        <v>72737.5</v>
      </c>
      <c r="AF27" s="48" t="n">
        <f aca="false">IF(AF$21&lt;$C$9,0,$D$9*(1+$E$9)^INT((AF$21-$C$9)/12))</f>
        <v>72737.5</v>
      </c>
      <c r="AG27" s="48" t="n">
        <f aca="false">IF(AG$21&lt;$C$9,0,$D$9*(1+$E$9)^INT((AG$21-$C$9)/12))</f>
        <v>72737.5</v>
      </c>
      <c r="AH27" s="48" t="n">
        <f aca="false">IF(AH$21&lt;$C$9,0,$D$9*(1+$E$9)^INT((AH$21-$C$9)/12))</f>
        <v>72737.5</v>
      </c>
      <c r="AI27" s="48" t="n">
        <f aca="false">IF(AI$21&lt;$C$9,0,$D$9*(1+$E$9)^INT((AI$21-$C$9)/12))</f>
        <v>72737.5</v>
      </c>
      <c r="AJ27" s="48" t="n">
        <f aca="false">IF(AJ$21&lt;$C$9,0,$D$9*(1+$E$9)^INT((AJ$21-$C$9)/12))</f>
        <v>72737.5</v>
      </c>
      <c r="AK27" s="48" t="n">
        <f aca="false">IF(AK$21&lt;$C$9,0,$D$9*(1+$E$9)^INT((AK$21-$C$9)/12))</f>
        <v>72737.5</v>
      </c>
      <c r="AL27" s="48" t="n">
        <f aca="false">IF(AL$21&lt;$C$9,0,$D$9*(1+$E$9)^INT((AL$21-$C$9)/12))</f>
        <v>72737.5</v>
      </c>
    </row>
    <row r="28" customFormat="false" ht="15" hidden="false" customHeight="true" outlineLevel="0" collapsed="false">
      <c r="A28" s="23" t="s">
        <v>225</v>
      </c>
      <c r="C28" s="48" t="n">
        <f aca="false">IF(C$21&lt;$C$10,0,$D$10*(1+$E$10)^INT((C$21-$C$10)/12))</f>
        <v>0</v>
      </c>
      <c r="D28" s="48" t="n">
        <f aca="false">IF(D$21&lt;$C$10,0,$D$10*(1+$E$10)^INT((D$21-$C$10)/12))</f>
        <v>0</v>
      </c>
      <c r="E28" s="48" t="n">
        <f aca="false">IF(E$21&lt;$C$10,0,$D$10*(1+$E$10)^INT((E$21-$C$10)/12))</f>
        <v>0</v>
      </c>
      <c r="F28" s="48" t="n">
        <f aca="false">IF(F$21&lt;$C$10,0,$D$10*(1+$E$10)^INT((F$21-$C$10)/12))</f>
        <v>0</v>
      </c>
      <c r="G28" s="48" t="n">
        <f aca="false">IF(G$21&lt;$C$10,0,$D$10*(1+$E$10)^INT((G$21-$C$10)/12))</f>
        <v>0</v>
      </c>
      <c r="H28" s="48" t="n">
        <f aca="false">IF(H$21&lt;$C$10,0,$D$10*(1+$E$10)^INT((H$21-$C$10)/12))</f>
        <v>55000</v>
      </c>
      <c r="I28" s="48" t="n">
        <f aca="false">IF(I$21&lt;$C$10,0,$D$10*(1+$E$10)^INT((I$21-$C$10)/12))</f>
        <v>55000</v>
      </c>
      <c r="J28" s="48" t="n">
        <f aca="false">IF(J$21&lt;$C$10,0,$D$10*(1+$E$10)^INT((J$21-$C$10)/12))</f>
        <v>55000</v>
      </c>
      <c r="K28" s="48" t="n">
        <f aca="false">IF(K$21&lt;$C$10,0,$D$10*(1+$E$10)^INT((K$21-$C$10)/12))</f>
        <v>55000</v>
      </c>
      <c r="L28" s="48" t="n">
        <f aca="false">IF(L$21&lt;$C$10,0,$D$10*(1+$E$10)^INT((L$21-$C$10)/12))</f>
        <v>55000</v>
      </c>
      <c r="M28" s="48" t="n">
        <f aca="false">IF(M$21&lt;$C$10,0,$D$10*(1+$E$10)^INT((M$21-$C$10)/12))</f>
        <v>55000</v>
      </c>
      <c r="N28" s="48" t="n">
        <f aca="false">IF(N$21&lt;$C$10,0,$D$10*(1+$E$10)^INT((N$21-$C$10)/12))</f>
        <v>55000</v>
      </c>
      <c r="O28" s="48" t="n">
        <f aca="false">IF(O$21&lt;$C$10,0,$D$10*(1+$E$10)^INT((O$21-$C$10)/12))</f>
        <v>55000</v>
      </c>
      <c r="P28" s="48" t="n">
        <f aca="false">IF(P$21&lt;$C$10,0,$D$10*(1+$E$10)^INT((P$21-$C$10)/12))</f>
        <v>55000</v>
      </c>
      <c r="Q28" s="48" t="n">
        <f aca="false">IF(Q$21&lt;$C$10,0,$D$10*(1+$E$10)^INT((Q$21-$C$10)/12))</f>
        <v>55000</v>
      </c>
      <c r="R28" s="48" t="n">
        <f aca="false">IF(R$21&lt;$C$10,0,$D$10*(1+$E$10)^INT((R$21-$C$10)/12))</f>
        <v>55000</v>
      </c>
      <c r="S28" s="48" t="n">
        <f aca="false">IF(S$21&lt;$C$10,0,$D$10*(1+$E$10)^INT((S$21-$C$10)/12))</f>
        <v>55000</v>
      </c>
      <c r="T28" s="48" t="n">
        <f aca="false">IF(T$21&lt;$C$10,0,$D$10*(1+$E$10)^INT((T$21-$C$10)/12))</f>
        <v>63250</v>
      </c>
      <c r="U28" s="48" t="n">
        <f aca="false">IF(U$21&lt;$C$10,0,$D$10*(1+$E$10)^INT((U$21-$C$10)/12))</f>
        <v>63250</v>
      </c>
      <c r="V28" s="48" t="n">
        <f aca="false">IF(V$21&lt;$C$10,0,$D$10*(1+$E$10)^INT((V$21-$C$10)/12))</f>
        <v>63250</v>
      </c>
      <c r="W28" s="48" t="n">
        <f aca="false">IF(W$21&lt;$C$10,0,$D$10*(1+$E$10)^INT((W$21-$C$10)/12))</f>
        <v>63250</v>
      </c>
      <c r="X28" s="48" t="n">
        <f aca="false">IF(X$21&lt;$C$10,0,$D$10*(1+$E$10)^INT((X$21-$C$10)/12))</f>
        <v>63250</v>
      </c>
      <c r="Y28" s="48" t="n">
        <f aca="false">IF(Y$21&lt;$C$10,0,$D$10*(1+$E$10)^INT((Y$21-$C$10)/12))</f>
        <v>63250</v>
      </c>
      <c r="Z28" s="48" t="n">
        <f aca="false">IF(Z$21&lt;$C$10,0,$D$10*(1+$E$10)^INT((Z$21-$C$10)/12))</f>
        <v>63250</v>
      </c>
      <c r="AA28" s="48" t="n">
        <f aca="false">IF(AA$21&lt;$C$10,0,$D$10*(1+$E$10)^INT((AA$21-$C$10)/12))</f>
        <v>63250</v>
      </c>
      <c r="AB28" s="48" t="n">
        <f aca="false">IF(AB$21&lt;$C$10,0,$D$10*(1+$E$10)^INT((AB$21-$C$10)/12))</f>
        <v>63250</v>
      </c>
      <c r="AC28" s="48" t="n">
        <f aca="false">IF(AC$21&lt;$C$10,0,$D$10*(1+$E$10)^INT((AC$21-$C$10)/12))</f>
        <v>63250</v>
      </c>
      <c r="AD28" s="48" t="n">
        <f aca="false">IF(AD$21&lt;$C$10,0,$D$10*(1+$E$10)^INT((AD$21-$C$10)/12))</f>
        <v>63250</v>
      </c>
      <c r="AE28" s="48" t="n">
        <f aca="false">IF(AE$21&lt;$C$10,0,$D$10*(1+$E$10)^INT((AE$21-$C$10)/12))</f>
        <v>63250</v>
      </c>
      <c r="AF28" s="48" t="n">
        <f aca="false">IF(AF$21&lt;$C$10,0,$D$10*(1+$E$10)^INT((AF$21-$C$10)/12))</f>
        <v>72737.5</v>
      </c>
      <c r="AG28" s="48" t="n">
        <f aca="false">IF(AG$21&lt;$C$10,0,$D$10*(1+$E$10)^INT((AG$21-$C$10)/12))</f>
        <v>72737.5</v>
      </c>
      <c r="AH28" s="48" t="n">
        <f aca="false">IF(AH$21&lt;$C$10,0,$D$10*(1+$E$10)^INT((AH$21-$C$10)/12))</f>
        <v>72737.5</v>
      </c>
      <c r="AI28" s="48" t="n">
        <f aca="false">IF(AI$21&lt;$C$10,0,$D$10*(1+$E$10)^INT((AI$21-$C$10)/12))</f>
        <v>72737.5</v>
      </c>
      <c r="AJ28" s="48" t="n">
        <f aca="false">IF(AJ$21&lt;$C$10,0,$D$10*(1+$E$10)^INT((AJ$21-$C$10)/12))</f>
        <v>72737.5</v>
      </c>
      <c r="AK28" s="48" t="n">
        <f aca="false">IF(AK$21&lt;$C$10,0,$D$10*(1+$E$10)^INT((AK$21-$C$10)/12))</f>
        <v>72737.5</v>
      </c>
      <c r="AL28" s="48" t="n">
        <f aca="false">IF(AL$21&lt;$C$10,0,$D$10*(1+$E$10)^INT((AL$21-$C$10)/12))</f>
        <v>72737.5</v>
      </c>
    </row>
    <row r="29" customFormat="false" ht="15" hidden="false" customHeight="true" outlineLevel="0" collapsed="false">
      <c r="A29" s="23" t="s">
        <v>226</v>
      </c>
      <c r="C29" s="48" t="n">
        <f aca="false">IF(C$21&lt;$C$11,0,$D$11*(1+$E$11)^INT((C$21-$C$11)/12))</f>
        <v>0</v>
      </c>
      <c r="D29" s="48" t="n">
        <f aca="false">IF(D$21&lt;$C$11,0,$D$11*(1+$E$11)^INT((D$21-$C$11)/12))</f>
        <v>0</v>
      </c>
      <c r="E29" s="48" t="n">
        <f aca="false">IF(E$21&lt;$C$11,0,$D$11*(1+$E$11)^INT((E$21-$C$11)/12))</f>
        <v>0</v>
      </c>
      <c r="F29" s="48" t="n">
        <f aca="false">IF(F$21&lt;$C$11,0,$D$11*(1+$E$11)^INT((F$21-$C$11)/12))</f>
        <v>0</v>
      </c>
      <c r="G29" s="48" t="n">
        <f aca="false">IF(G$21&lt;$C$11,0,$D$11*(1+$E$11)^INT((G$21-$C$11)/12))</f>
        <v>0</v>
      </c>
      <c r="H29" s="48" t="n">
        <f aca="false">IF(H$21&lt;$C$11,0,$D$11*(1+$E$11)^INT((H$21-$C$11)/12))</f>
        <v>0</v>
      </c>
      <c r="I29" s="48" t="n">
        <f aca="false">IF(I$21&lt;$C$11,0,$D$11*(1+$E$11)^INT((I$21-$C$11)/12))</f>
        <v>0</v>
      </c>
      <c r="J29" s="48" t="n">
        <f aca="false">IF(J$21&lt;$C$11,0,$D$11*(1+$E$11)^INT((J$21-$C$11)/12))</f>
        <v>22000</v>
      </c>
      <c r="K29" s="48" t="n">
        <f aca="false">IF(K$21&lt;$C$11,0,$D$11*(1+$E$11)^INT((K$21-$C$11)/12))</f>
        <v>22000</v>
      </c>
      <c r="L29" s="48" t="n">
        <f aca="false">IF(L$21&lt;$C$11,0,$D$11*(1+$E$11)^INT((L$21-$C$11)/12))</f>
        <v>22000</v>
      </c>
      <c r="M29" s="48" t="n">
        <f aca="false">IF(M$21&lt;$C$11,0,$D$11*(1+$E$11)^INT((M$21-$C$11)/12))</f>
        <v>22000</v>
      </c>
      <c r="N29" s="48" t="n">
        <f aca="false">IF(N$21&lt;$C$11,0,$D$11*(1+$E$11)^INT((N$21-$C$11)/12))</f>
        <v>22000</v>
      </c>
      <c r="O29" s="48" t="n">
        <f aca="false">IF(O$21&lt;$C$11,0,$D$11*(1+$E$11)^INT((O$21-$C$11)/12))</f>
        <v>22000</v>
      </c>
      <c r="P29" s="48" t="n">
        <f aca="false">IF(P$21&lt;$C$11,0,$D$11*(1+$E$11)^INT((P$21-$C$11)/12))</f>
        <v>22000</v>
      </c>
      <c r="Q29" s="48" t="n">
        <f aca="false">IF(Q$21&lt;$C$11,0,$D$11*(1+$E$11)^INT((Q$21-$C$11)/12))</f>
        <v>22000</v>
      </c>
      <c r="R29" s="48" t="n">
        <f aca="false">IF(R$21&lt;$C$11,0,$D$11*(1+$E$11)^INT((R$21-$C$11)/12))</f>
        <v>22000</v>
      </c>
      <c r="S29" s="48" t="n">
        <f aca="false">IF(S$21&lt;$C$11,0,$D$11*(1+$E$11)^INT((S$21-$C$11)/12))</f>
        <v>22000</v>
      </c>
      <c r="T29" s="48" t="n">
        <f aca="false">IF(T$21&lt;$C$11,0,$D$11*(1+$E$11)^INT((T$21-$C$11)/12))</f>
        <v>22000</v>
      </c>
      <c r="U29" s="48" t="n">
        <f aca="false">IF(U$21&lt;$C$11,0,$D$11*(1+$E$11)^INT((U$21-$C$11)/12))</f>
        <v>22000</v>
      </c>
      <c r="V29" s="48" t="n">
        <f aca="false">IF(V$21&lt;$C$11,0,$D$11*(1+$E$11)^INT((V$21-$C$11)/12))</f>
        <v>24200</v>
      </c>
      <c r="W29" s="48" t="n">
        <f aca="false">IF(W$21&lt;$C$11,0,$D$11*(1+$E$11)^INT((W$21-$C$11)/12))</f>
        <v>24200</v>
      </c>
      <c r="X29" s="48" t="n">
        <f aca="false">IF(X$21&lt;$C$11,0,$D$11*(1+$E$11)^INT((X$21-$C$11)/12))</f>
        <v>24200</v>
      </c>
      <c r="Y29" s="48" t="n">
        <f aca="false">IF(Y$21&lt;$C$11,0,$D$11*(1+$E$11)^INT((Y$21-$C$11)/12))</f>
        <v>24200</v>
      </c>
      <c r="Z29" s="48" t="n">
        <f aca="false">IF(Z$21&lt;$C$11,0,$D$11*(1+$E$11)^INT((Z$21-$C$11)/12))</f>
        <v>24200</v>
      </c>
      <c r="AA29" s="48" t="n">
        <f aca="false">IF(AA$21&lt;$C$11,0,$D$11*(1+$E$11)^INT((AA$21-$C$11)/12))</f>
        <v>24200</v>
      </c>
      <c r="AB29" s="48" t="n">
        <f aca="false">IF(AB$21&lt;$C$11,0,$D$11*(1+$E$11)^INT((AB$21-$C$11)/12))</f>
        <v>24200</v>
      </c>
      <c r="AC29" s="48" t="n">
        <f aca="false">IF(AC$21&lt;$C$11,0,$D$11*(1+$E$11)^INT((AC$21-$C$11)/12))</f>
        <v>24200</v>
      </c>
      <c r="AD29" s="48" t="n">
        <f aca="false">IF(AD$21&lt;$C$11,0,$D$11*(1+$E$11)^INT((AD$21-$C$11)/12))</f>
        <v>24200</v>
      </c>
      <c r="AE29" s="48" t="n">
        <f aca="false">IF(AE$21&lt;$C$11,0,$D$11*(1+$E$11)^INT((AE$21-$C$11)/12))</f>
        <v>24200</v>
      </c>
      <c r="AF29" s="48" t="n">
        <f aca="false">IF(AF$21&lt;$C$11,0,$D$11*(1+$E$11)^INT((AF$21-$C$11)/12))</f>
        <v>24200</v>
      </c>
      <c r="AG29" s="48" t="n">
        <f aca="false">IF(AG$21&lt;$C$11,0,$D$11*(1+$E$11)^INT((AG$21-$C$11)/12))</f>
        <v>24200</v>
      </c>
      <c r="AH29" s="48" t="n">
        <f aca="false">IF(AH$21&lt;$C$11,0,$D$11*(1+$E$11)^INT((AH$21-$C$11)/12))</f>
        <v>26620</v>
      </c>
      <c r="AI29" s="48" t="n">
        <f aca="false">IF(AI$21&lt;$C$11,0,$D$11*(1+$E$11)^INT((AI$21-$C$11)/12))</f>
        <v>26620</v>
      </c>
      <c r="AJ29" s="48" t="n">
        <f aca="false">IF(AJ$21&lt;$C$11,0,$D$11*(1+$E$11)^INT((AJ$21-$C$11)/12))</f>
        <v>26620</v>
      </c>
      <c r="AK29" s="48" t="n">
        <f aca="false">IF(AK$21&lt;$C$11,0,$D$11*(1+$E$11)^INT((AK$21-$C$11)/12))</f>
        <v>26620</v>
      </c>
      <c r="AL29" s="48" t="n">
        <f aca="false">IF(AL$21&lt;$C$11,0,$D$11*(1+$E$11)^INT((AL$21-$C$11)/12))</f>
        <v>26620</v>
      </c>
    </row>
    <row r="30" customFormat="false" ht="15" hidden="false" customHeight="true" outlineLevel="0" collapsed="false">
      <c r="A30" s="23" t="s">
        <v>227</v>
      </c>
      <c r="C30" s="48" t="n">
        <f aca="false">IF(C$21&lt;$C$12,0,$D$12*(1+$E$12)^INT((C$21-$C$12)/12))</f>
        <v>0</v>
      </c>
      <c r="D30" s="48" t="n">
        <f aca="false">IF(D$21&lt;$C$12,0,$D$12*(1+$E$12)^INT((D$21-$C$12)/12))</f>
        <v>0</v>
      </c>
      <c r="E30" s="48" t="n">
        <f aca="false">IF(E$21&lt;$C$12,0,$D$12*(1+$E$12)^INT((E$21-$C$12)/12))</f>
        <v>0</v>
      </c>
      <c r="F30" s="48" t="n">
        <f aca="false">IF(F$21&lt;$C$12,0,$D$12*(1+$E$12)^INT((F$21-$C$12)/12))</f>
        <v>0</v>
      </c>
      <c r="G30" s="48" t="n">
        <f aca="false">IF(G$21&lt;$C$12,0,$D$12*(1+$E$12)^INT((G$21-$C$12)/12))</f>
        <v>0</v>
      </c>
      <c r="H30" s="48" t="n">
        <f aca="false">IF(H$21&lt;$C$12,0,$D$12*(1+$E$12)^INT((H$21-$C$12)/12))</f>
        <v>0</v>
      </c>
      <c r="I30" s="48" t="n">
        <f aca="false">IF(I$21&lt;$C$12,0,$D$12*(1+$E$12)^INT((I$21-$C$12)/12))</f>
        <v>0</v>
      </c>
      <c r="J30" s="48" t="n">
        <f aca="false">IF(J$21&lt;$C$12,0,$D$12*(1+$E$12)^INT((J$21-$C$12)/12))</f>
        <v>0</v>
      </c>
      <c r="K30" s="48" t="n">
        <f aca="false">IF(K$21&lt;$C$12,0,$D$12*(1+$E$12)^INT((K$21-$C$12)/12))</f>
        <v>0</v>
      </c>
      <c r="L30" s="48" t="n">
        <f aca="false">IF(L$21&lt;$C$12,0,$D$12*(1+$E$12)^INT((L$21-$C$12)/12))</f>
        <v>28000</v>
      </c>
      <c r="M30" s="48" t="n">
        <f aca="false">IF(M$21&lt;$C$12,0,$D$12*(1+$E$12)^INT((M$21-$C$12)/12))</f>
        <v>28000</v>
      </c>
      <c r="N30" s="48" t="n">
        <f aca="false">IF(N$21&lt;$C$12,0,$D$12*(1+$E$12)^INT((N$21-$C$12)/12))</f>
        <v>28000</v>
      </c>
      <c r="O30" s="48" t="n">
        <f aca="false">IF(O$21&lt;$C$12,0,$D$12*(1+$E$12)^INT((O$21-$C$12)/12))</f>
        <v>28000</v>
      </c>
      <c r="P30" s="48" t="n">
        <f aca="false">IF(P$21&lt;$C$12,0,$D$12*(1+$E$12)^INT((P$21-$C$12)/12))</f>
        <v>28000</v>
      </c>
      <c r="Q30" s="48" t="n">
        <f aca="false">IF(Q$21&lt;$C$12,0,$D$12*(1+$E$12)^INT((Q$21-$C$12)/12))</f>
        <v>28000</v>
      </c>
      <c r="R30" s="48" t="n">
        <f aca="false">IF(R$21&lt;$C$12,0,$D$12*(1+$E$12)^INT((R$21-$C$12)/12))</f>
        <v>28000</v>
      </c>
      <c r="S30" s="48" t="n">
        <f aca="false">IF(S$21&lt;$C$12,0,$D$12*(1+$E$12)^INT((S$21-$C$12)/12))</f>
        <v>28000</v>
      </c>
      <c r="T30" s="48" t="n">
        <f aca="false">IF(T$21&lt;$C$12,0,$D$12*(1+$E$12)^INT((T$21-$C$12)/12))</f>
        <v>28000</v>
      </c>
      <c r="U30" s="48" t="n">
        <f aca="false">IF(U$21&lt;$C$12,0,$D$12*(1+$E$12)^INT((U$21-$C$12)/12))</f>
        <v>28000</v>
      </c>
      <c r="V30" s="48" t="n">
        <f aca="false">IF(V$21&lt;$C$12,0,$D$12*(1+$E$12)^INT((V$21-$C$12)/12))</f>
        <v>28000</v>
      </c>
      <c r="W30" s="48" t="n">
        <f aca="false">IF(W$21&lt;$C$12,0,$D$12*(1+$E$12)^INT((W$21-$C$12)/12))</f>
        <v>28000</v>
      </c>
      <c r="X30" s="48" t="n">
        <f aca="false">IF(X$21&lt;$C$12,0,$D$12*(1+$E$12)^INT((X$21-$C$12)/12))</f>
        <v>30800</v>
      </c>
      <c r="Y30" s="48" t="n">
        <f aca="false">IF(Y$21&lt;$C$12,0,$D$12*(1+$E$12)^INT((Y$21-$C$12)/12))</f>
        <v>30800</v>
      </c>
      <c r="Z30" s="48" t="n">
        <f aca="false">IF(Z$21&lt;$C$12,0,$D$12*(1+$E$12)^INT((Z$21-$C$12)/12))</f>
        <v>30800</v>
      </c>
      <c r="AA30" s="48" t="n">
        <f aca="false">IF(AA$21&lt;$C$12,0,$D$12*(1+$E$12)^INT((AA$21-$C$12)/12))</f>
        <v>30800</v>
      </c>
      <c r="AB30" s="48" t="n">
        <f aca="false">IF(AB$21&lt;$C$12,0,$D$12*(1+$E$12)^INT((AB$21-$C$12)/12))</f>
        <v>30800</v>
      </c>
      <c r="AC30" s="48" t="n">
        <f aca="false">IF(AC$21&lt;$C$12,0,$D$12*(1+$E$12)^INT((AC$21-$C$12)/12))</f>
        <v>30800</v>
      </c>
      <c r="AD30" s="48" t="n">
        <f aca="false">IF(AD$21&lt;$C$12,0,$D$12*(1+$E$12)^INT((AD$21-$C$12)/12))</f>
        <v>30800</v>
      </c>
      <c r="AE30" s="48" t="n">
        <f aca="false">IF(AE$21&lt;$C$12,0,$D$12*(1+$E$12)^INT((AE$21-$C$12)/12))</f>
        <v>30800</v>
      </c>
      <c r="AF30" s="48" t="n">
        <f aca="false">IF(AF$21&lt;$C$12,0,$D$12*(1+$E$12)^INT((AF$21-$C$12)/12))</f>
        <v>30800</v>
      </c>
      <c r="AG30" s="48" t="n">
        <f aca="false">IF(AG$21&lt;$C$12,0,$D$12*(1+$E$12)^INT((AG$21-$C$12)/12))</f>
        <v>30800</v>
      </c>
      <c r="AH30" s="48" t="n">
        <f aca="false">IF(AH$21&lt;$C$12,0,$D$12*(1+$E$12)^INT((AH$21-$C$12)/12))</f>
        <v>30800</v>
      </c>
      <c r="AI30" s="48" t="n">
        <f aca="false">IF(AI$21&lt;$C$12,0,$D$12*(1+$E$12)^INT((AI$21-$C$12)/12))</f>
        <v>30800</v>
      </c>
      <c r="AJ30" s="48" t="n">
        <f aca="false">IF(AJ$21&lt;$C$12,0,$D$12*(1+$E$12)^INT((AJ$21-$C$12)/12))</f>
        <v>33880</v>
      </c>
      <c r="AK30" s="48" t="n">
        <f aca="false">IF(AK$21&lt;$C$12,0,$D$12*(1+$E$12)^INT((AK$21-$C$12)/12))</f>
        <v>33880</v>
      </c>
      <c r="AL30" s="48" t="n">
        <f aca="false">IF(AL$21&lt;$C$12,0,$D$12*(1+$E$12)^INT((AL$21-$C$12)/12))</f>
        <v>33880</v>
      </c>
    </row>
    <row r="31" customFormat="false" ht="15" hidden="false" customHeight="true" outlineLevel="0" collapsed="false">
      <c r="A31" s="23" t="s">
        <v>228</v>
      </c>
      <c r="C31" s="48" t="n">
        <f aca="false">IF(C$21&lt;$C$13,0,$D$13*(1+$E$13)^INT((C$21-$C$13)/12))</f>
        <v>0</v>
      </c>
      <c r="D31" s="48" t="n">
        <f aca="false">IF(D$21&lt;$C$13,0,$D$13*(1+$E$13)^INT((D$21-$C$13)/12))</f>
        <v>0</v>
      </c>
      <c r="E31" s="48" t="n">
        <f aca="false">IF(E$21&lt;$C$13,0,$D$13*(1+$E$13)^INT((E$21-$C$13)/12))</f>
        <v>0</v>
      </c>
      <c r="F31" s="48" t="n">
        <f aca="false">IF(F$21&lt;$C$13,0,$D$13*(1+$E$13)^INT((F$21-$C$13)/12))</f>
        <v>0</v>
      </c>
      <c r="G31" s="48" t="n">
        <f aca="false">IF(G$21&lt;$C$13,0,$D$13*(1+$E$13)^INT((G$21-$C$13)/12))</f>
        <v>0</v>
      </c>
      <c r="H31" s="48" t="n">
        <f aca="false">IF(H$21&lt;$C$13,0,$D$13*(1+$E$13)^INT((H$21-$C$13)/12))</f>
        <v>0</v>
      </c>
      <c r="I31" s="48" t="n">
        <f aca="false">IF(I$21&lt;$C$13,0,$D$13*(1+$E$13)^INT((I$21-$C$13)/12))</f>
        <v>0</v>
      </c>
      <c r="J31" s="48" t="n">
        <f aca="false">IF(J$21&lt;$C$13,0,$D$13*(1+$E$13)^INT((J$21-$C$13)/12))</f>
        <v>0</v>
      </c>
      <c r="K31" s="48" t="n">
        <f aca="false">IF(K$21&lt;$C$13,0,$D$13*(1+$E$13)^INT((K$21-$C$13)/12))</f>
        <v>0</v>
      </c>
      <c r="L31" s="48" t="n">
        <f aca="false">IF(L$21&lt;$C$13,0,$D$13*(1+$E$13)^INT((L$21-$C$13)/12))</f>
        <v>0</v>
      </c>
      <c r="M31" s="48" t="n">
        <f aca="false">IF(M$21&lt;$C$13,0,$D$13*(1+$E$13)^INT((M$21-$C$13)/12))</f>
        <v>0</v>
      </c>
      <c r="N31" s="48" t="n">
        <f aca="false">IF(N$21&lt;$C$13,0,$D$13*(1+$E$13)^INT((N$21-$C$13)/12))</f>
        <v>0</v>
      </c>
      <c r="O31" s="48" t="n">
        <f aca="false">IF(O$21&lt;$C$13,0,$D$13*(1+$E$13)^INT((O$21-$C$13)/12))</f>
        <v>0</v>
      </c>
      <c r="P31" s="48" t="n">
        <f aca="false">IF(P$21&lt;$C$13,0,$D$13*(1+$E$13)^INT((P$21-$C$13)/12))</f>
        <v>60000</v>
      </c>
      <c r="Q31" s="48" t="n">
        <f aca="false">IF(Q$21&lt;$C$13,0,$D$13*(1+$E$13)^INT((Q$21-$C$13)/12))</f>
        <v>60000</v>
      </c>
      <c r="R31" s="48" t="n">
        <f aca="false">IF(R$21&lt;$C$13,0,$D$13*(1+$E$13)^INT((R$21-$C$13)/12))</f>
        <v>60000</v>
      </c>
      <c r="S31" s="48" t="n">
        <f aca="false">IF(S$21&lt;$C$13,0,$D$13*(1+$E$13)^INT((S$21-$C$13)/12))</f>
        <v>60000</v>
      </c>
      <c r="T31" s="48" t="n">
        <f aca="false">IF(T$21&lt;$C$13,0,$D$13*(1+$E$13)^INT((T$21-$C$13)/12))</f>
        <v>60000</v>
      </c>
      <c r="U31" s="48" t="n">
        <f aca="false">IF(U$21&lt;$C$13,0,$D$13*(1+$E$13)^INT((U$21-$C$13)/12))</f>
        <v>60000</v>
      </c>
      <c r="V31" s="48" t="n">
        <f aca="false">IF(V$21&lt;$C$13,0,$D$13*(1+$E$13)^INT((V$21-$C$13)/12))</f>
        <v>60000</v>
      </c>
      <c r="W31" s="48" t="n">
        <f aca="false">IF(W$21&lt;$C$13,0,$D$13*(1+$E$13)^INT((W$21-$C$13)/12))</f>
        <v>60000</v>
      </c>
      <c r="X31" s="48" t="n">
        <f aca="false">IF(X$21&lt;$C$13,0,$D$13*(1+$E$13)^INT((X$21-$C$13)/12))</f>
        <v>60000</v>
      </c>
      <c r="Y31" s="48" t="n">
        <f aca="false">IF(Y$21&lt;$C$13,0,$D$13*(1+$E$13)^INT((Y$21-$C$13)/12))</f>
        <v>60000</v>
      </c>
      <c r="Z31" s="48" t="n">
        <f aca="false">IF(Z$21&lt;$C$13,0,$D$13*(1+$E$13)^INT((Z$21-$C$13)/12))</f>
        <v>60000</v>
      </c>
      <c r="AA31" s="48" t="n">
        <f aca="false">IF(AA$21&lt;$C$13,0,$D$13*(1+$E$13)^INT((AA$21-$C$13)/12))</f>
        <v>60000</v>
      </c>
      <c r="AB31" s="48" t="n">
        <f aca="false">IF(AB$21&lt;$C$13,0,$D$13*(1+$E$13)^INT((AB$21-$C$13)/12))</f>
        <v>69000</v>
      </c>
      <c r="AC31" s="48" t="n">
        <f aca="false">IF(AC$21&lt;$C$13,0,$D$13*(1+$E$13)^INT((AC$21-$C$13)/12))</f>
        <v>69000</v>
      </c>
      <c r="AD31" s="48" t="n">
        <f aca="false">IF(AD$21&lt;$C$13,0,$D$13*(1+$E$13)^INT((AD$21-$C$13)/12))</f>
        <v>69000</v>
      </c>
      <c r="AE31" s="48" t="n">
        <f aca="false">IF(AE$21&lt;$C$13,0,$D$13*(1+$E$13)^INT((AE$21-$C$13)/12))</f>
        <v>69000</v>
      </c>
      <c r="AF31" s="48" t="n">
        <f aca="false">IF(AF$21&lt;$C$13,0,$D$13*(1+$E$13)^INT((AF$21-$C$13)/12))</f>
        <v>69000</v>
      </c>
      <c r="AG31" s="48" t="n">
        <f aca="false">IF(AG$21&lt;$C$13,0,$D$13*(1+$E$13)^INT((AG$21-$C$13)/12))</f>
        <v>69000</v>
      </c>
      <c r="AH31" s="48" t="n">
        <f aca="false">IF(AH$21&lt;$C$13,0,$D$13*(1+$E$13)^INT((AH$21-$C$13)/12))</f>
        <v>69000</v>
      </c>
      <c r="AI31" s="48" t="n">
        <f aca="false">IF(AI$21&lt;$C$13,0,$D$13*(1+$E$13)^INT((AI$21-$C$13)/12))</f>
        <v>69000</v>
      </c>
      <c r="AJ31" s="48" t="n">
        <f aca="false">IF(AJ$21&lt;$C$13,0,$D$13*(1+$E$13)^INT((AJ$21-$C$13)/12))</f>
        <v>69000</v>
      </c>
      <c r="AK31" s="48" t="n">
        <f aca="false">IF(AK$21&lt;$C$13,0,$D$13*(1+$E$13)^INT((AK$21-$C$13)/12))</f>
        <v>69000</v>
      </c>
      <c r="AL31" s="48" t="n">
        <f aca="false">IF(AL$21&lt;$C$13,0,$D$13*(1+$E$13)^INT((AL$21-$C$13)/12))</f>
        <v>69000</v>
      </c>
    </row>
    <row r="32" customFormat="false" ht="15" hidden="false" customHeight="true" outlineLevel="0" collapsed="false">
      <c r="A32" s="23" t="s">
        <v>229</v>
      </c>
      <c r="C32" s="48" t="n">
        <f aca="false">IF(C$21&lt;$C$14,0,$D$14*(1+$E$14)^INT((C$21-$C$14)/12))</f>
        <v>0</v>
      </c>
      <c r="D32" s="48" t="n">
        <f aca="false">IF(D$21&lt;$C$14,0,$D$14*(1+$E$14)^INT((D$21-$C$14)/12))</f>
        <v>0</v>
      </c>
      <c r="E32" s="48" t="n">
        <f aca="false">IF(E$21&lt;$C$14,0,$D$14*(1+$E$14)^INT((E$21-$C$14)/12))</f>
        <v>0</v>
      </c>
      <c r="F32" s="48" t="n">
        <f aca="false">IF(F$21&lt;$C$14,0,$D$14*(1+$E$14)^INT((F$21-$C$14)/12))</f>
        <v>0</v>
      </c>
      <c r="G32" s="48" t="n">
        <f aca="false">IF(G$21&lt;$C$14,0,$D$14*(1+$E$14)^INT((G$21-$C$14)/12))</f>
        <v>0</v>
      </c>
      <c r="H32" s="48" t="n">
        <f aca="false">IF(H$21&lt;$C$14,0,$D$14*(1+$E$14)^INT((H$21-$C$14)/12))</f>
        <v>0</v>
      </c>
      <c r="I32" s="48" t="n">
        <f aca="false">IF(I$21&lt;$C$14,0,$D$14*(1+$E$14)^INT((I$21-$C$14)/12))</f>
        <v>0</v>
      </c>
      <c r="J32" s="48" t="n">
        <f aca="false">IF(J$21&lt;$C$14,0,$D$14*(1+$E$14)^INT((J$21-$C$14)/12))</f>
        <v>0</v>
      </c>
      <c r="K32" s="48" t="n">
        <f aca="false">IF(K$21&lt;$C$14,0,$D$14*(1+$E$14)^INT((K$21-$C$14)/12))</f>
        <v>0</v>
      </c>
      <c r="L32" s="48" t="n">
        <f aca="false">IF(L$21&lt;$C$14,0,$D$14*(1+$E$14)^INT((L$21-$C$14)/12))</f>
        <v>0</v>
      </c>
      <c r="M32" s="48" t="n">
        <f aca="false">IF(M$21&lt;$C$14,0,$D$14*(1+$E$14)^INT((M$21-$C$14)/12))</f>
        <v>0</v>
      </c>
      <c r="N32" s="48" t="n">
        <f aca="false">IF(N$21&lt;$C$14,0,$D$14*(1+$E$14)^INT((N$21-$C$14)/12))</f>
        <v>0</v>
      </c>
      <c r="O32" s="48" t="n">
        <f aca="false">IF(O$21&lt;$C$14,0,$D$14*(1+$E$14)^INT((O$21-$C$14)/12))</f>
        <v>0</v>
      </c>
      <c r="P32" s="48" t="n">
        <f aca="false">IF(P$21&lt;$C$14,0,$D$14*(1+$E$14)^INT((P$21-$C$14)/12))</f>
        <v>0</v>
      </c>
      <c r="Q32" s="48" t="n">
        <f aca="false">IF(Q$21&lt;$C$14,0,$D$14*(1+$E$14)^INT((Q$21-$C$14)/12))</f>
        <v>0</v>
      </c>
      <c r="R32" s="48" t="n">
        <f aca="false">IF(R$21&lt;$C$14,0,$D$14*(1+$E$14)^INT((R$21-$C$14)/12))</f>
        <v>28000</v>
      </c>
      <c r="S32" s="48" t="n">
        <f aca="false">IF(S$21&lt;$C$14,0,$D$14*(1+$E$14)^INT((S$21-$C$14)/12))</f>
        <v>28000</v>
      </c>
      <c r="T32" s="48" t="n">
        <f aca="false">IF(T$21&lt;$C$14,0,$D$14*(1+$E$14)^INT((T$21-$C$14)/12))</f>
        <v>28000</v>
      </c>
      <c r="U32" s="48" t="n">
        <f aca="false">IF(U$21&lt;$C$14,0,$D$14*(1+$E$14)^INT((U$21-$C$14)/12))</f>
        <v>28000</v>
      </c>
      <c r="V32" s="48" t="n">
        <f aca="false">IF(V$21&lt;$C$14,0,$D$14*(1+$E$14)^INT((V$21-$C$14)/12))</f>
        <v>28000</v>
      </c>
      <c r="W32" s="48" t="n">
        <f aca="false">IF(W$21&lt;$C$14,0,$D$14*(1+$E$14)^INT((W$21-$C$14)/12))</f>
        <v>28000</v>
      </c>
      <c r="X32" s="48" t="n">
        <f aca="false">IF(X$21&lt;$C$14,0,$D$14*(1+$E$14)^INT((X$21-$C$14)/12))</f>
        <v>28000</v>
      </c>
      <c r="Y32" s="48" t="n">
        <f aca="false">IF(Y$21&lt;$C$14,0,$D$14*(1+$E$14)^INT((Y$21-$C$14)/12))</f>
        <v>28000</v>
      </c>
      <c r="Z32" s="48" t="n">
        <f aca="false">IF(Z$21&lt;$C$14,0,$D$14*(1+$E$14)^INT((Z$21-$C$14)/12))</f>
        <v>28000</v>
      </c>
      <c r="AA32" s="48" t="n">
        <f aca="false">IF(AA$21&lt;$C$14,0,$D$14*(1+$E$14)^INT((AA$21-$C$14)/12))</f>
        <v>28000</v>
      </c>
      <c r="AB32" s="48" t="n">
        <f aca="false">IF(AB$21&lt;$C$14,0,$D$14*(1+$E$14)^INT((AB$21-$C$14)/12))</f>
        <v>28000</v>
      </c>
      <c r="AC32" s="48" t="n">
        <f aca="false">IF(AC$21&lt;$C$14,0,$D$14*(1+$E$14)^INT((AC$21-$C$14)/12))</f>
        <v>28000</v>
      </c>
      <c r="AD32" s="48" t="n">
        <f aca="false">IF(AD$21&lt;$C$14,0,$D$14*(1+$E$14)^INT((AD$21-$C$14)/12))</f>
        <v>30800</v>
      </c>
      <c r="AE32" s="48" t="n">
        <f aca="false">IF(AE$21&lt;$C$14,0,$D$14*(1+$E$14)^INT((AE$21-$C$14)/12))</f>
        <v>30800</v>
      </c>
      <c r="AF32" s="48" t="n">
        <f aca="false">IF(AF$21&lt;$C$14,0,$D$14*(1+$E$14)^INT((AF$21-$C$14)/12))</f>
        <v>30800</v>
      </c>
      <c r="AG32" s="48" t="n">
        <f aca="false">IF(AG$21&lt;$C$14,0,$D$14*(1+$E$14)^INT((AG$21-$C$14)/12))</f>
        <v>30800</v>
      </c>
      <c r="AH32" s="48" t="n">
        <f aca="false">IF(AH$21&lt;$C$14,0,$D$14*(1+$E$14)^INT((AH$21-$C$14)/12))</f>
        <v>30800</v>
      </c>
      <c r="AI32" s="48" t="n">
        <f aca="false">IF(AI$21&lt;$C$14,0,$D$14*(1+$E$14)^INT((AI$21-$C$14)/12))</f>
        <v>30800</v>
      </c>
      <c r="AJ32" s="48" t="n">
        <f aca="false">IF(AJ$21&lt;$C$14,0,$D$14*(1+$E$14)^INT((AJ$21-$C$14)/12))</f>
        <v>30800</v>
      </c>
      <c r="AK32" s="48" t="n">
        <f aca="false">IF(AK$21&lt;$C$14,0,$D$14*(1+$E$14)^INT((AK$21-$C$14)/12))</f>
        <v>30800</v>
      </c>
      <c r="AL32" s="48" t="n">
        <f aca="false">IF(AL$21&lt;$C$14,0,$D$14*(1+$E$14)^INT((AL$21-$C$14)/12))</f>
        <v>30800</v>
      </c>
    </row>
    <row r="33" customFormat="false" ht="15" hidden="false" customHeight="true" outlineLevel="0" collapsed="false">
      <c r="A33" s="23" t="s">
        <v>230</v>
      </c>
      <c r="C33" s="48" t="n">
        <f aca="false">IF(C$21&lt;$C$15,0,$D$15*(1+$E$15)^INT((C$21-$C$15)/12))</f>
        <v>0</v>
      </c>
      <c r="D33" s="48" t="n">
        <f aca="false">IF(D$21&lt;$C$15,0,$D$15*(1+$E$15)^INT((D$21-$C$15)/12))</f>
        <v>0</v>
      </c>
      <c r="E33" s="48" t="n">
        <f aca="false">IF(E$21&lt;$C$15,0,$D$15*(1+$E$15)^INT((E$21-$C$15)/12))</f>
        <v>0</v>
      </c>
      <c r="F33" s="48" t="n">
        <f aca="false">IF(F$21&lt;$C$15,0,$D$15*(1+$E$15)^INT((F$21-$C$15)/12))</f>
        <v>0</v>
      </c>
      <c r="G33" s="48" t="n">
        <f aca="false">IF(G$21&lt;$C$15,0,$D$15*(1+$E$15)^INT((G$21-$C$15)/12))</f>
        <v>0</v>
      </c>
      <c r="H33" s="48" t="n">
        <f aca="false">IF(H$21&lt;$C$15,0,$D$15*(1+$E$15)^INT((H$21-$C$15)/12))</f>
        <v>0</v>
      </c>
      <c r="I33" s="48" t="n">
        <f aca="false">IF(I$21&lt;$C$15,0,$D$15*(1+$E$15)^INT((I$21-$C$15)/12))</f>
        <v>0</v>
      </c>
      <c r="J33" s="48" t="n">
        <f aca="false">IF(J$21&lt;$C$15,0,$D$15*(1+$E$15)^INT((J$21-$C$15)/12))</f>
        <v>0</v>
      </c>
      <c r="K33" s="48" t="n">
        <f aca="false">IF(K$21&lt;$C$15,0,$D$15*(1+$E$15)^INT((K$21-$C$15)/12))</f>
        <v>0</v>
      </c>
      <c r="L33" s="48" t="n">
        <f aca="false">IF(L$21&lt;$C$15,0,$D$15*(1+$E$15)^INT((L$21-$C$15)/12))</f>
        <v>0</v>
      </c>
      <c r="M33" s="48" t="n">
        <f aca="false">IF(M$21&lt;$C$15,0,$D$15*(1+$E$15)^INT((M$21-$C$15)/12))</f>
        <v>0</v>
      </c>
      <c r="N33" s="48" t="n">
        <f aca="false">IF(N$21&lt;$C$15,0,$D$15*(1+$E$15)^INT((N$21-$C$15)/12))</f>
        <v>0</v>
      </c>
      <c r="O33" s="48" t="n">
        <f aca="false">IF(O$21&lt;$C$15,0,$D$15*(1+$E$15)^INT((O$21-$C$15)/12))</f>
        <v>0</v>
      </c>
      <c r="P33" s="48" t="n">
        <f aca="false">IF(P$21&lt;$C$15,0,$D$15*(1+$E$15)^INT((P$21-$C$15)/12))</f>
        <v>0</v>
      </c>
      <c r="Q33" s="48" t="n">
        <f aca="false">IF(Q$21&lt;$C$15,0,$D$15*(1+$E$15)^INT((Q$21-$C$15)/12))</f>
        <v>0</v>
      </c>
      <c r="R33" s="48" t="n">
        <f aca="false">IF(R$21&lt;$C$15,0,$D$15*(1+$E$15)^INT((R$21-$C$15)/12))</f>
        <v>0</v>
      </c>
      <c r="S33" s="48" t="n">
        <f aca="false">IF(S$21&lt;$C$15,0,$D$15*(1+$E$15)^INT((S$21-$C$15)/12))</f>
        <v>0</v>
      </c>
      <c r="T33" s="48" t="n">
        <f aca="false">IF(T$21&lt;$C$15,0,$D$15*(1+$E$15)^INT((T$21-$C$15)/12))</f>
        <v>0</v>
      </c>
      <c r="U33" s="48" t="n">
        <f aca="false">IF(U$21&lt;$C$15,0,$D$15*(1+$E$15)^INT((U$21-$C$15)/12))</f>
        <v>0</v>
      </c>
      <c r="V33" s="48" t="n">
        <f aca="false">IF(V$21&lt;$C$15,0,$D$15*(1+$E$15)^INT((V$21-$C$15)/12))</f>
        <v>26000</v>
      </c>
      <c r="W33" s="48" t="n">
        <f aca="false">IF(W$21&lt;$C$15,0,$D$15*(1+$E$15)^INT((W$21-$C$15)/12))</f>
        <v>26000</v>
      </c>
      <c r="X33" s="48" t="n">
        <f aca="false">IF(X$21&lt;$C$15,0,$D$15*(1+$E$15)^INT((X$21-$C$15)/12))</f>
        <v>26000</v>
      </c>
      <c r="Y33" s="48" t="n">
        <f aca="false">IF(Y$21&lt;$C$15,0,$D$15*(1+$E$15)^INT((Y$21-$C$15)/12))</f>
        <v>26000</v>
      </c>
      <c r="Z33" s="48" t="n">
        <f aca="false">IF(Z$21&lt;$C$15,0,$D$15*(1+$E$15)^INT((Z$21-$C$15)/12))</f>
        <v>26000</v>
      </c>
      <c r="AA33" s="48" t="n">
        <f aca="false">IF(AA$21&lt;$C$15,0,$D$15*(1+$E$15)^INT((AA$21-$C$15)/12))</f>
        <v>26000</v>
      </c>
      <c r="AB33" s="48" t="n">
        <f aca="false">IF(AB$21&lt;$C$15,0,$D$15*(1+$E$15)^INT((AB$21-$C$15)/12))</f>
        <v>26000</v>
      </c>
      <c r="AC33" s="48" t="n">
        <f aca="false">IF(AC$21&lt;$C$15,0,$D$15*(1+$E$15)^INT((AC$21-$C$15)/12))</f>
        <v>26000</v>
      </c>
      <c r="AD33" s="48" t="n">
        <f aca="false">IF(AD$21&lt;$C$15,0,$D$15*(1+$E$15)^INT((AD$21-$C$15)/12))</f>
        <v>26000</v>
      </c>
      <c r="AE33" s="48" t="n">
        <f aca="false">IF(AE$21&lt;$C$15,0,$D$15*(1+$E$15)^INT((AE$21-$C$15)/12))</f>
        <v>26000</v>
      </c>
      <c r="AF33" s="48" t="n">
        <f aca="false">IF(AF$21&lt;$C$15,0,$D$15*(1+$E$15)^INT((AF$21-$C$15)/12))</f>
        <v>26000</v>
      </c>
      <c r="AG33" s="48" t="n">
        <f aca="false">IF(AG$21&lt;$C$15,0,$D$15*(1+$E$15)^INT((AG$21-$C$15)/12))</f>
        <v>26000</v>
      </c>
      <c r="AH33" s="48" t="n">
        <f aca="false">IF(AH$21&lt;$C$15,0,$D$15*(1+$E$15)^INT((AH$21-$C$15)/12))</f>
        <v>28600</v>
      </c>
      <c r="AI33" s="48" t="n">
        <f aca="false">IF(AI$21&lt;$C$15,0,$D$15*(1+$E$15)^INT((AI$21-$C$15)/12))</f>
        <v>28600</v>
      </c>
      <c r="AJ33" s="48" t="n">
        <f aca="false">IF(AJ$21&lt;$C$15,0,$D$15*(1+$E$15)^INT((AJ$21-$C$15)/12))</f>
        <v>28600</v>
      </c>
      <c r="AK33" s="48" t="n">
        <f aca="false">IF(AK$21&lt;$C$15,0,$D$15*(1+$E$15)^INT((AK$21-$C$15)/12))</f>
        <v>28600</v>
      </c>
      <c r="AL33" s="48" t="n">
        <f aca="false">IF(AL$21&lt;$C$15,0,$D$15*(1+$E$15)^INT((AL$21-$C$15)/12))</f>
        <v>28600</v>
      </c>
    </row>
    <row r="34" customFormat="false" ht="15" hidden="false" customHeight="true" outlineLevel="0" collapsed="false">
      <c r="A34" s="23" t="s">
        <v>231</v>
      </c>
      <c r="C34" s="48" t="n">
        <f aca="false">IF(C$21&lt;$C$16,0,$D$16*(1+$E$16)^INT((C$21-$C$16)/12))</f>
        <v>0</v>
      </c>
      <c r="D34" s="48" t="n">
        <f aca="false">IF(D$21&lt;$C$16,0,$D$16*(1+$E$16)^INT((D$21-$C$16)/12))</f>
        <v>0</v>
      </c>
      <c r="E34" s="48" t="n">
        <f aca="false">IF(E$21&lt;$C$16,0,$D$16*(1+$E$16)^INT((E$21-$C$16)/12))</f>
        <v>0</v>
      </c>
      <c r="F34" s="48" t="n">
        <f aca="false">IF(F$21&lt;$C$16,0,$D$16*(1+$E$16)^INT((F$21-$C$16)/12))</f>
        <v>0</v>
      </c>
      <c r="G34" s="48" t="n">
        <f aca="false">IF(G$21&lt;$C$16,0,$D$16*(1+$E$16)^INT((G$21-$C$16)/12))</f>
        <v>0</v>
      </c>
      <c r="H34" s="48" t="n">
        <f aca="false">IF(H$21&lt;$C$16,0,$D$16*(1+$E$16)^INT((H$21-$C$16)/12))</f>
        <v>0</v>
      </c>
      <c r="I34" s="48" t="n">
        <f aca="false">IF(I$21&lt;$C$16,0,$D$16*(1+$E$16)^INT((I$21-$C$16)/12))</f>
        <v>0</v>
      </c>
      <c r="J34" s="48" t="n">
        <f aca="false">IF(J$21&lt;$C$16,0,$D$16*(1+$E$16)^INT((J$21-$C$16)/12))</f>
        <v>0</v>
      </c>
      <c r="K34" s="48" t="n">
        <f aca="false">IF(K$21&lt;$C$16,0,$D$16*(1+$E$16)^INT((K$21-$C$16)/12))</f>
        <v>0</v>
      </c>
      <c r="L34" s="48" t="n">
        <f aca="false">IF(L$21&lt;$C$16,0,$D$16*(1+$E$16)^INT((L$21-$C$16)/12))</f>
        <v>0</v>
      </c>
      <c r="M34" s="48" t="n">
        <f aca="false">IF(M$21&lt;$C$16,0,$D$16*(1+$E$16)^INT((M$21-$C$16)/12))</f>
        <v>0</v>
      </c>
      <c r="N34" s="48" t="n">
        <f aca="false">IF(N$21&lt;$C$16,0,$D$16*(1+$E$16)^INT((N$21-$C$16)/12))</f>
        <v>0</v>
      </c>
      <c r="O34" s="48" t="n">
        <f aca="false">IF(O$21&lt;$C$16,0,$D$16*(1+$E$16)^INT((O$21-$C$16)/12))</f>
        <v>0</v>
      </c>
      <c r="P34" s="48" t="n">
        <f aca="false">IF(P$21&lt;$C$16,0,$D$16*(1+$E$16)^INT((P$21-$C$16)/12))</f>
        <v>0</v>
      </c>
      <c r="Q34" s="48" t="n">
        <f aca="false">IF(Q$21&lt;$C$16,0,$D$16*(1+$E$16)^INT((Q$21-$C$16)/12))</f>
        <v>0</v>
      </c>
      <c r="R34" s="48" t="n">
        <f aca="false">IF(R$21&lt;$C$16,0,$D$16*(1+$E$16)^INT((R$21-$C$16)/12))</f>
        <v>0</v>
      </c>
      <c r="S34" s="48" t="n">
        <f aca="false">IF(S$21&lt;$C$16,0,$D$16*(1+$E$16)^INT((S$21-$C$16)/12))</f>
        <v>0</v>
      </c>
      <c r="T34" s="48" t="n">
        <f aca="false">IF(T$21&lt;$C$16,0,$D$16*(1+$E$16)^INT((T$21-$C$16)/12))</f>
        <v>0</v>
      </c>
      <c r="U34" s="48" t="n">
        <f aca="false">IF(U$21&lt;$C$16,0,$D$16*(1+$E$16)^INT((U$21-$C$16)/12))</f>
        <v>0</v>
      </c>
      <c r="V34" s="48" t="n">
        <f aca="false">IF(V$21&lt;$C$16,0,$D$16*(1+$E$16)^INT((V$21-$C$16)/12))</f>
        <v>0</v>
      </c>
      <c r="W34" s="48" t="n">
        <f aca="false">IF(W$21&lt;$C$16,0,$D$16*(1+$E$16)^INT((W$21-$C$16)/12))</f>
        <v>0</v>
      </c>
      <c r="X34" s="48" t="n">
        <f aca="false">IF(X$21&lt;$C$16,0,$D$16*(1+$E$16)^INT((X$21-$C$16)/12))</f>
        <v>0</v>
      </c>
      <c r="Y34" s="48" t="n">
        <f aca="false">IF(Y$21&lt;$C$16,0,$D$16*(1+$E$16)^INT((Y$21-$C$16)/12))</f>
        <v>0</v>
      </c>
      <c r="Z34" s="48" t="n">
        <f aca="false">IF(Z$21&lt;$C$16,0,$D$16*(1+$E$16)^INT((Z$21-$C$16)/12))</f>
        <v>80000</v>
      </c>
      <c r="AA34" s="48" t="n">
        <f aca="false">IF(AA$21&lt;$C$16,0,$D$16*(1+$E$16)^INT((AA$21-$C$16)/12))</f>
        <v>80000</v>
      </c>
      <c r="AB34" s="48" t="n">
        <f aca="false">IF(AB$21&lt;$C$16,0,$D$16*(1+$E$16)^INT((AB$21-$C$16)/12))</f>
        <v>80000</v>
      </c>
      <c r="AC34" s="48" t="n">
        <f aca="false">IF(AC$21&lt;$C$16,0,$D$16*(1+$E$16)^INT((AC$21-$C$16)/12))</f>
        <v>80000</v>
      </c>
      <c r="AD34" s="48" t="n">
        <f aca="false">IF(AD$21&lt;$C$16,0,$D$16*(1+$E$16)^INT((AD$21-$C$16)/12))</f>
        <v>80000</v>
      </c>
      <c r="AE34" s="48" t="n">
        <f aca="false">IF(AE$21&lt;$C$16,0,$D$16*(1+$E$16)^INT((AE$21-$C$16)/12))</f>
        <v>80000</v>
      </c>
      <c r="AF34" s="48" t="n">
        <f aca="false">IF(AF$21&lt;$C$16,0,$D$16*(1+$E$16)^INT((AF$21-$C$16)/12))</f>
        <v>80000</v>
      </c>
      <c r="AG34" s="48" t="n">
        <f aca="false">IF(AG$21&lt;$C$16,0,$D$16*(1+$E$16)^INT((AG$21-$C$16)/12))</f>
        <v>80000</v>
      </c>
      <c r="AH34" s="48" t="n">
        <f aca="false">IF(AH$21&lt;$C$16,0,$D$16*(1+$E$16)^INT((AH$21-$C$16)/12))</f>
        <v>80000</v>
      </c>
      <c r="AI34" s="48" t="n">
        <f aca="false">IF(AI$21&lt;$C$16,0,$D$16*(1+$E$16)^INT((AI$21-$C$16)/12))</f>
        <v>80000</v>
      </c>
      <c r="AJ34" s="48" t="n">
        <f aca="false">IF(AJ$21&lt;$C$16,0,$D$16*(1+$E$16)^INT((AJ$21-$C$16)/12))</f>
        <v>80000</v>
      </c>
      <c r="AK34" s="48" t="n">
        <f aca="false">IF(AK$21&lt;$C$16,0,$D$16*(1+$E$16)^INT((AK$21-$C$16)/12))</f>
        <v>80000</v>
      </c>
      <c r="AL34" s="48" t="n">
        <f aca="false">IF(AL$21&lt;$C$16,0,$D$16*(1+$E$16)^INT((AL$21-$C$16)/12))</f>
        <v>92000</v>
      </c>
    </row>
    <row r="35" customFormat="false" ht="15" hidden="false" customHeight="true" outlineLevel="0" collapsed="false">
      <c r="A35" s="23" t="s">
        <v>232</v>
      </c>
      <c r="C35" s="48" t="n">
        <f aca="false">IF(C$21&lt;$C$17,0,$D$17*(1+$E$17)^INT((C$21-$C$17)/12))</f>
        <v>0</v>
      </c>
      <c r="D35" s="48" t="n">
        <f aca="false">IF(D$21&lt;$C$17,0,$D$17*(1+$E$17)^INT((D$21-$C$17)/12))</f>
        <v>0</v>
      </c>
      <c r="E35" s="48" t="n">
        <f aca="false">IF(E$21&lt;$C$17,0,$D$17*(1+$E$17)^INT((E$21-$C$17)/12))</f>
        <v>0</v>
      </c>
      <c r="F35" s="48" t="n">
        <f aca="false">IF(F$21&lt;$C$17,0,$D$17*(1+$E$17)^INT((F$21-$C$17)/12))</f>
        <v>0</v>
      </c>
      <c r="G35" s="48" t="n">
        <f aca="false">IF(G$21&lt;$C$17,0,$D$17*(1+$E$17)^INT((G$21-$C$17)/12))</f>
        <v>0</v>
      </c>
      <c r="H35" s="48" t="n">
        <f aca="false">IF(H$21&lt;$C$17,0,$D$17*(1+$E$17)^INT((H$21-$C$17)/12))</f>
        <v>0</v>
      </c>
      <c r="I35" s="48" t="n">
        <f aca="false">IF(I$21&lt;$C$17,0,$D$17*(1+$E$17)^INT((I$21-$C$17)/12))</f>
        <v>0</v>
      </c>
      <c r="J35" s="48" t="n">
        <f aca="false">IF(J$21&lt;$C$17,0,$D$17*(1+$E$17)^INT((J$21-$C$17)/12))</f>
        <v>0</v>
      </c>
      <c r="K35" s="48" t="n">
        <f aca="false">IF(K$21&lt;$C$17,0,$D$17*(1+$E$17)^INT((K$21-$C$17)/12))</f>
        <v>0</v>
      </c>
      <c r="L35" s="48" t="n">
        <f aca="false">IF(L$21&lt;$C$17,0,$D$17*(1+$E$17)^INT((L$21-$C$17)/12))</f>
        <v>0</v>
      </c>
      <c r="M35" s="48" t="n">
        <f aca="false">IF(M$21&lt;$C$17,0,$D$17*(1+$E$17)^INT((M$21-$C$17)/12))</f>
        <v>0</v>
      </c>
      <c r="N35" s="48" t="n">
        <f aca="false">IF(N$21&lt;$C$17,0,$D$17*(1+$E$17)^INT((N$21-$C$17)/12))</f>
        <v>0</v>
      </c>
      <c r="O35" s="48" t="n">
        <f aca="false">IF(O$21&lt;$C$17,0,$D$17*(1+$E$17)^INT((O$21-$C$17)/12))</f>
        <v>0</v>
      </c>
      <c r="P35" s="48" t="n">
        <f aca="false">IF(P$21&lt;$C$17,0,$D$17*(1+$E$17)^INT((P$21-$C$17)/12))</f>
        <v>0</v>
      </c>
      <c r="Q35" s="48" t="n">
        <f aca="false">IF(Q$21&lt;$C$17,0,$D$17*(1+$E$17)^INT((Q$21-$C$17)/12))</f>
        <v>0</v>
      </c>
      <c r="R35" s="48" t="n">
        <f aca="false">IF(R$21&lt;$C$17,0,$D$17*(1+$E$17)^INT((R$21-$C$17)/12))</f>
        <v>0</v>
      </c>
      <c r="S35" s="48" t="n">
        <f aca="false">IF(S$21&lt;$C$17,0,$D$17*(1+$E$17)^INT((S$21-$C$17)/12))</f>
        <v>0</v>
      </c>
      <c r="T35" s="48" t="n">
        <f aca="false">IF(T$21&lt;$C$17,0,$D$17*(1+$E$17)^INT((T$21-$C$17)/12))</f>
        <v>0</v>
      </c>
      <c r="U35" s="48" t="n">
        <f aca="false">IF(U$21&lt;$C$17,0,$D$17*(1+$E$17)^INT((U$21-$C$17)/12))</f>
        <v>0</v>
      </c>
      <c r="V35" s="48" t="n">
        <f aca="false">IF(V$21&lt;$C$17,0,$D$17*(1+$E$17)^INT((V$21-$C$17)/12))</f>
        <v>0</v>
      </c>
      <c r="W35" s="48" t="n">
        <f aca="false">IF(W$21&lt;$C$17,0,$D$17*(1+$E$17)^INT((W$21-$C$17)/12))</f>
        <v>0</v>
      </c>
      <c r="X35" s="48" t="n">
        <f aca="false">IF(X$21&lt;$C$17,0,$D$17*(1+$E$17)^INT((X$21-$C$17)/12))</f>
        <v>0</v>
      </c>
      <c r="Y35" s="48" t="n">
        <f aca="false">IF(Y$21&lt;$C$17,0,$D$17*(1+$E$17)^INT((Y$21-$C$17)/12))</f>
        <v>0</v>
      </c>
      <c r="Z35" s="48" t="n">
        <f aca="false">IF(Z$21&lt;$C$17,0,$D$17*(1+$E$17)^INT((Z$21-$C$17)/12))</f>
        <v>0</v>
      </c>
      <c r="AA35" s="48" t="n">
        <f aca="false">IF(AA$21&lt;$C$17,0,$D$17*(1+$E$17)^INT((AA$21-$C$17)/12))</f>
        <v>0</v>
      </c>
      <c r="AB35" s="48" t="n">
        <f aca="false">IF(AB$21&lt;$C$17,0,$D$17*(1+$E$17)^INT((AB$21-$C$17)/12))</f>
        <v>0</v>
      </c>
      <c r="AC35" s="48" t="n">
        <f aca="false">IF(AC$21&lt;$C$17,0,$D$17*(1+$E$17)^INT((AC$21-$C$17)/12))</f>
        <v>0</v>
      </c>
      <c r="AD35" s="48" t="n">
        <f aca="false">IF(AD$21&lt;$C$17,0,$D$17*(1+$E$17)^INT((AD$21-$C$17)/12))</f>
        <v>32000</v>
      </c>
      <c r="AE35" s="48" t="n">
        <f aca="false">IF(AE$21&lt;$C$17,0,$D$17*(1+$E$17)^INT((AE$21-$C$17)/12))</f>
        <v>32000</v>
      </c>
      <c r="AF35" s="48" t="n">
        <f aca="false">IF(AF$21&lt;$C$17,0,$D$17*(1+$E$17)^INT((AF$21-$C$17)/12))</f>
        <v>32000</v>
      </c>
      <c r="AG35" s="48" t="n">
        <f aca="false">IF(AG$21&lt;$C$17,0,$D$17*(1+$E$17)^INT((AG$21-$C$17)/12))</f>
        <v>32000</v>
      </c>
      <c r="AH35" s="48" t="n">
        <f aca="false">IF(AH$21&lt;$C$17,0,$D$17*(1+$E$17)^INT((AH$21-$C$17)/12))</f>
        <v>32000</v>
      </c>
      <c r="AI35" s="48" t="n">
        <f aca="false">IF(AI$21&lt;$C$17,0,$D$17*(1+$E$17)^INT((AI$21-$C$17)/12))</f>
        <v>32000</v>
      </c>
      <c r="AJ35" s="48" t="n">
        <f aca="false">IF(AJ$21&lt;$C$17,0,$D$17*(1+$E$17)^INT((AJ$21-$C$17)/12))</f>
        <v>32000</v>
      </c>
      <c r="AK35" s="48" t="n">
        <f aca="false">IF(AK$21&lt;$C$17,0,$D$17*(1+$E$17)^INT((AK$21-$C$17)/12))</f>
        <v>32000</v>
      </c>
      <c r="AL35" s="48" t="n">
        <f aca="false">IF(AL$21&lt;$C$17,0,$D$17*(1+$E$17)^INT((AL$21-$C$17)/12))</f>
        <v>32000</v>
      </c>
    </row>
    <row r="36" customFormat="false" ht="15" hidden="false" customHeight="true" outlineLevel="0" collapsed="false">
      <c r="A36" s="23" t="s">
        <v>233</v>
      </c>
      <c r="C36" s="48" t="n">
        <f aca="false">IF(C$21&lt;$C$18,0,$D$18*(1+$E$18)^INT((C$21-$C$18)/12))</f>
        <v>0</v>
      </c>
      <c r="D36" s="48" t="n">
        <f aca="false">IF(D$21&lt;$C$18,0,$D$18*(1+$E$18)^INT((D$21-$C$18)/12))</f>
        <v>0</v>
      </c>
      <c r="E36" s="48" t="n">
        <f aca="false">IF(E$21&lt;$C$18,0,$D$18*(1+$E$18)^INT((E$21-$C$18)/12))</f>
        <v>0</v>
      </c>
      <c r="F36" s="48" t="n">
        <f aca="false">IF(F$21&lt;$C$18,0,$D$18*(1+$E$18)^INT((F$21-$C$18)/12))</f>
        <v>0</v>
      </c>
      <c r="G36" s="48" t="n">
        <f aca="false">IF(G$21&lt;$C$18,0,$D$18*(1+$E$18)^INT((G$21-$C$18)/12))</f>
        <v>0</v>
      </c>
      <c r="H36" s="48" t="n">
        <f aca="false">IF(H$21&lt;$C$18,0,$D$18*(1+$E$18)^INT((H$21-$C$18)/12))</f>
        <v>0</v>
      </c>
      <c r="I36" s="48" t="n">
        <f aca="false">IF(I$21&lt;$C$18,0,$D$18*(1+$E$18)^INT((I$21-$C$18)/12))</f>
        <v>0</v>
      </c>
      <c r="J36" s="48" t="n">
        <f aca="false">IF(J$21&lt;$C$18,0,$D$18*(1+$E$18)^INT((J$21-$C$18)/12))</f>
        <v>0</v>
      </c>
      <c r="K36" s="48" t="n">
        <f aca="false">IF(K$21&lt;$C$18,0,$D$18*(1+$E$18)^INT((K$21-$C$18)/12))</f>
        <v>0</v>
      </c>
      <c r="L36" s="48" t="n">
        <f aca="false">IF(L$21&lt;$C$18,0,$D$18*(1+$E$18)^INT((L$21-$C$18)/12))</f>
        <v>0</v>
      </c>
      <c r="M36" s="48" t="n">
        <f aca="false">IF(M$21&lt;$C$18,0,$D$18*(1+$E$18)^INT((M$21-$C$18)/12))</f>
        <v>0</v>
      </c>
      <c r="N36" s="48" t="n">
        <f aca="false">IF(N$21&lt;$C$18,0,$D$18*(1+$E$18)^INT((N$21-$C$18)/12))</f>
        <v>0</v>
      </c>
      <c r="O36" s="48" t="n">
        <f aca="false">IF(O$21&lt;$C$18,0,$D$18*(1+$E$18)^INT((O$21-$C$18)/12))</f>
        <v>0</v>
      </c>
      <c r="P36" s="48" t="n">
        <f aca="false">IF(P$21&lt;$C$18,0,$D$18*(1+$E$18)^INT((P$21-$C$18)/12))</f>
        <v>0</v>
      </c>
      <c r="Q36" s="48" t="n">
        <f aca="false">IF(Q$21&lt;$C$18,0,$D$18*(1+$E$18)^INT((Q$21-$C$18)/12))</f>
        <v>0</v>
      </c>
      <c r="R36" s="48" t="n">
        <f aca="false">IF(R$21&lt;$C$18,0,$D$18*(1+$E$18)^INT((R$21-$C$18)/12))</f>
        <v>0</v>
      </c>
      <c r="S36" s="48" t="n">
        <f aca="false">IF(S$21&lt;$C$18,0,$D$18*(1+$E$18)^INT((S$21-$C$18)/12))</f>
        <v>0</v>
      </c>
      <c r="T36" s="48" t="n">
        <f aca="false">IF(T$21&lt;$C$18,0,$D$18*(1+$E$18)^INT((T$21-$C$18)/12))</f>
        <v>0</v>
      </c>
      <c r="U36" s="48" t="n">
        <f aca="false">IF(U$21&lt;$C$18,0,$D$18*(1+$E$18)^INT((U$21-$C$18)/12))</f>
        <v>0</v>
      </c>
      <c r="V36" s="48" t="n">
        <f aca="false">IF(V$21&lt;$C$18,0,$D$18*(1+$E$18)^INT((V$21-$C$18)/12))</f>
        <v>0</v>
      </c>
      <c r="W36" s="48" t="n">
        <f aca="false">IF(W$21&lt;$C$18,0,$D$18*(1+$E$18)^INT((W$21-$C$18)/12))</f>
        <v>0</v>
      </c>
      <c r="X36" s="48" t="n">
        <f aca="false">IF(X$21&lt;$C$18,0,$D$18*(1+$E$18)^INT((X$21-$C$18)/12))</f>
        <v>0</v>
      </c>
      <c r="Y36" s="48" t="n">
        <f aca="false">IF(Y$21&lt;$C$18,0,$D$18*(1+$E$18)^INT((Y$21-$C$18)/12))</f>
        <v>0</v>
      </c>
      <c r="Z36" s="48" t="n">
        <f aca="false">IF(Z$21&lt;$C$18,0,$D$18*(1+$E$18)^INT((Z$21-$C$18)/12))</f>
        <v>0</v>
      </c>
      <c r="AA36" s="48" t="n">
        <f aca="false">IF(AA$21&lt;$C$18,0,$D$18*(1+$E$18)^INT((AA$21-$C$18)/12))</f>
        <v>0</v>
      </c>
      <c r="AB36" s="48" t="n">
        <f aca="false">IF(AB$21&lt;$C$18,0,$D$18*(1+$E$18)^INT((AB$21-$C$18)/12))</f>
        <v>0</v>
      </c>
      <c r="AC36" s="48" t="n">
        <f aca="false">IF(AC$21&lt;$C$18,0,$D$18*(1+$E$18)^INT((AC$21-$C$18)/12))</f>
        <v>0</v>
      </c>
      <c r="AD36" s="48" t="n">
        <f aca="false">IF(AD$21&lt;$C$18,0,$D$18*(1+$E$18)^INT((AD$21-$C$18)/12))</f>
        <v>0</v>
      </c>
      <c r="AE36" s="48" t="n">
        <f aca="false">IF(AE$21&lt;$C$18,0,$D$18*(1+$E$18)^INT((AE$21-$C$18)/12))</f>
        <v>0</v>
      </c>
      <c r="AF36" s="48" t="n">
        <f aca="false">IF(AF$21&lt;$C$18,0,$D$18*(1+$E$18)^INT((AF$21-$C$18)/12))</f>
        <v>0</v>
      </c>
      <c r="AG36" s="48" t="n">
        <f aca="false">IF(AG$21&lt;$C$18,0,$D$18*(1+$E$18)^INT((AG$21-$C$18)/12))</f>
        <v>0</v>
      </c>
      <c r="AH36" s="48" t="n">
        <f aca="false">IF(AH$21&lt;$C$18,0,$D$18*(1+$E$18)^INT((AH$21-$C$18)/12))</f>
        <v>30000</v>
      </c>
      <c r="AI36" s="48" t="n">
        <f aca="false">IF(AI$21&lt;$C$18,0,$D$18*(1+$E$18)^INT((AI$21-$C$18)/12))</f>
        <v>30000</v>
      </c>
      <c r="AJ36" s="48" t="n">
        <f aca="false">IF(AJ$21&lt;$C$18,0,$D$18*(1+$E$18)^INT((AJ$21-$C$18)/12))</f>
        <v>30000</v>
      </c>
      <c r="AK36" s="48" t="n">
        <f aca="false">IF(AK$21&lt;$C$18,0,$D$18*(1+$E$18)^INT((AK$21-$C$18)/12))</f>
        <v>30000</v>
      </c>
      <c r="AL36" s="48" t="n">
        <f aca="false">IF(AL$21&lt;$C$18,0,$D$18*(1+$E$18)^INT((AL$21-$C$18)/12))</f>
        <v>30000</v>
      </c>
    </row>
    <row r="38" customFormat="false" ht="15" hidden="false" customHeight="true" outlineLevel="0" collapsed="false">
      <c r="A38" s="4" t="s">
        <v>235</v>
      </c>
      <c r="C38" s="40" t="n">
        <f aca="false">SUM(C23:C36)</f>
        <v>115000</v>
      </c>
      <c r="D38" s="40" t="n">
        <f aca="false">SUM(D23:D36)</f>
        <v>115000</v>
      </c>
      <c r="E38" s="40" t="n">
        <f aca="false">SUM(E23:E36)</f>
        <v>115000</v>
      </c>
      <c r="F38" s="40" t="n">
        <f aca="false">SUM(F23:F36)</f>
        <v>170000</v>
      </c>
      <c r="G38" s="40" t="n">
        <f aca="false">SUM(G23:G36)</f>
        <v>170000</v>
      </c>
      <c r="H38" s="40" t="n">
        <f aca="false">SUM(H23:H36)</f>
        <v>225000</v>
      </c>
      <c r="I38" s="40" t="n">
        <f aca="false">SUM(I23:I36)</f>
        <v>225000</v>
      </c>
      <c r="J38" s="40" t="n">
        <f aca="false">SUM(J23:J36)</f>
        <v>247000</v>
      </c>
      <c r="K38" s="40" t="n">
        <f aca="false">SUM(K23:K36)</f>
        <v>247000</v>
      </c>
      <c r="L38" s="40" t="n">
        <f aca="false">SUM(L23:L36)</f>
        <v>275000</v>
      </c>
      <c r="M38" s="40" t="n">
        <f aca="false">SUM(M23:M36)</f>
        <v>275000</v>
      </c>
      <c r="N38" s="40" t="n">
        <f aca="false">SUM(N23:N36)</f>
        <v>275000</v>
      </c>
      <c r="O38" s="40" t="n">
        <f aca="false">SUM(O23:O36)</f>
        <v>293500</v>
      </c>
      <c r="P38" s="40" t="n">
        <f aca="false">SUM(P23:P36)</f>
        <v>353500</v>
      </c>
      <c r="Q38" s="40" t="n">
        <f aca="false">SUM(Q23:Q36)</f>
        <v>353500</v>
      </c>
      <c r="R38" s="40" t="n">
        <f aca="false">SUM(R23:R36)</f>
        <v>389750</v>
      </c>
      <c r="S38" s="40" t="n">
        <f aca="false">SUM(S23:S36)</f>
        <v>389750</v>
      </c>
      <c r="T38" s="40" t="n">
        <f aca="false">SUM(T23:T36)</f>
        <v>398000</v>
      </c>
      <c r="U38" s="40" t="n">
        <f aca="false">SUM(U23:U36)</f>
        <v>398000</v>
      </c>
      <c r="V38" s="40" t="n">
        <f aca="false">SUM(V23:V36)</f>
        <v>426200</v>
      </c>
      <c r="W38" s="40" t="n">
        <f aca="false">SUM(W23:W36)</f>
        <v>426200</v>
      </c>
      <c r="X38" s="40" t="n">
        <f aca="false">SUM(X23:X36)</f>
        <v>429000</v>
      </c>
      <c r="Y38" s="40" t="n">
        <f aca="false">SUM(Y23:Y36)</f>
        <v>429000</v>
      </c>
      <c r="Z38" s="40" t="n">
        <f aca="false">SUM(Z23:Z36)</f>
        <v>509000</v>
      </c>
      <c r="AA38" s="40" t="n">
        <f aca="false">SUM(AA23:AA36)</f>
        <v>530600</v>
      </c>
      <c r="AB38" s="40" t="n">
        <f aca="false">SUM(AB23:AB36)</f>
        <v>539600</v>
      </c>
      <c r="AC38" s="40" t="n">
        <f aca="false">SUM(AC23:AC36)</f>
        <v>539600</v>
      </c>
      <c r="AD38" s="40" t="n">
        <f aca="false">SUM(AD23:AD36)</f>
        <v>583887.5</v>
      </c>
      <c r="AE38" s="40" t="n">
        <f aca="false">SUM(AE23:AE36)</f>
        <v>583887.5</v>
      </c>
      <c r="AF38" s="40" t="n">
        <f aca="false">SUM(AF23:AF36)</f>
        <v>593375</v>
      </c>
      <c r="AG38" s="40" t="n">
        <f aca="false">SUM(AG23:AG36)</f>
        <v>593375</v>
      </c>
      <c r="AH38" s="40" t="n">
        <f aca="false">SUM(AH23:AH36)</f>
        <v>628395</v>
      </c>
      <c r="AI38" s="40" t="n">
        <f aca="false">SUM(AI23:AI36)</f>
        <v>628395</v>
      </c>
      <c r="AJ38" s="40" t="n">
        <f aca="false">SUM(AJ23:AJ36)</f>
        <v>631475</v>
      </c>
      <c r="AK38" s="40" t="n">
        <f aca="false">SUM(AK23:AK36)</f>
        <v>631475</v>
      </c>
      <c r="AL38" s="40" t="n">
        <f aca="false">SUM(AL23:AL36)</f>
        <v>643475</v>
      </c>
    </row>
    <row r="39" customFormat="false" ht="15" hidden="false" customHeight="true" outlineLevel="0" collapsed="false">
      <c r="A39" s="6" t="s">
        <v>62</v>
      </c>
      <c r="C39" s="38" t="n">
        <f aca="false">C38*Controls!$C$8</f>
        <v>14950</v>
      </c>
      <c r="D39" s="38" t="n">
        <f aca="false">D38*Controls!$C$8</f>
        <v>14950</v>
      </c>
      <c r="E39" s="38" t="n">
        <f aca="false">E38*Controls!$C$8</f>
        <v>14950</v>
      </c>
      <c r="F39" s="38" t="n">
        <f aca="false">F38*Controls!$C$8</f>
        <v>22100</v>
      </c>
      <c r="G39" s="38" t="n">
        <f aca="false">G38*Controls!$C$8</f>
        <v>22100</v>
      </c>
      <c r="H39" s="38" t="n">
        <f aca="false">H38*Controls!$C$8</f>
        <v>29250</v>
      </c>
      <c r="I39" s="38" t="n">
        <f aca="false">I38*Controls!$C$8</f>
        <v>29250</v>
      </c>
      <c r="J39" s="38" t="n">
        <f aca="false">J38*Controls!$C$8</f>
        <v>32110</v>
      </c>
      <c r="K39" s="38" t="n">
        <f aca="false">K38*Controls!$C$8</f>
        <v>32110</v>
      </c>
      <c r="L39" s="38" t="n">
        <f aca="false">L38*Controls!$C$8</f>
        <v>35750</v>
      </c>
      <c r="M39" s="38" t="n">
        <f aca="false">M38*Controls!$C$8</f>
        <v>35750</v>
      </c>
      <c r="N39" s="38" t="n">
        <f aca="false">N38*Controls!$C$8</f>
        <v>35750</v>
      </c>
      <c r="O39" s="38" t="n">
        <f aca="false">O38*Controls!$C$8</f>
        <v>38155</v>
      </c>
      <c r="P39" s="38" t="n">
        <f aca="false">P38*Controls!$C$8</f>
        <v>45955</v>
      </c>
      <c r="Q39" s="38" t="n">
        <f aca="false">Q38*Controls!$C$8</f>
        <v>45955</v>
      </c>
      <c r="R39" s="38" t="n">
        <f aca="false">R38*Controls!$C$8</f>
        <v>50667.5</v>
      </c>
      <c r="S39" s="38" t="n">
        <f aca="false">S38*Controls!$C$8</f>
        <v>50667.5</v>
      </c>
      <c r="T39" s="38" t="n">
        <f aca="false">T38*Controls!$C$8</f>
        <v>51740</v>
      </c>
      <c r="U39" s="38" t="n">
        <f aca="false">U38*Controls!$C$8</f>
        <v>51740</v>
      </c>
      <c r="V39" s="38" t="n">
        <f aca="false">V38*Controls!$C$8</f>
        <v>55406</v>
      </c>
      <c r="W39" s="38" t="n">
        <f aca="false">W38*Controls!$C$8</f>
        <v>55406</v>
      </c>
      <c r="X39" s="38" t="n">
        <f aca="false">X38*Controls!$C$8</f>
        <v>55770</v>
      </c>
      <c r="Y39" s="38" t="n">
        <f aca="false">Y38*Controls!$C$8</f>
        <v>55770</v>
      </c>
      <c r="Z39" s="38" t="n">
        <f aca="false">Z38*Controls!$C$8</f>
        <v>66170</v>
      </c>
      <c r="AA39" s="38" t="n">
        <f aca="false">AA38*Controls!$C$8</f>
        <v>68978</v>
      </c>
      <c r="AB39" s="38" t="n">
        <f aca="false">AB38*Controls!$C$8</f>
        <v>70148</v>
      </c>
      <c r="AC39" s="38" t="n">
        <f aca="false">AC38*Controls!$C$8</f>
        <v>70148</v>
      </c>
      <c r="AD39" s="38" t="n">
        <f aca="false">AD38*Controls!$C$8</f>
        <v>75905.375</v>
      </c>
      <c r="AE39" s="38" t="n">
        <f aca="false">AE38*Controls!$C$8</f>
        <v>75905.375</v>
      </c>
      <c r="AF39" s="38" t="n">
        <f aca="false">AF38*Controls!$C$8</f>
        <v>77138.75</v>
      </c>
      <c r="AG39" s="38" t="n">
        <f aca="false">AG38*Controls!$C$8</f>
        <v>77138.75</v>
      </c>
      <c r="AH39" s="38" t="n">
        <f aca="false">AH38*Controls!$C$8</f>
        <v>81691.35</v>
      </c>
      <c r="AI39" s="38" t="n">
        <f aca="false">AI38*Controls!$C$8</f>
        <v>81691.35</v>
      </c>
      <c r="AJ39" s="38" t="n">
        <f aca="false">AJ38*Controls!$C$8</f>
        <v>82091.75</v>
      </c>
      <c r="AK39" s="38" t="n">
        <f aca="false">AK38*Controls!$C$8</f>
        <v>82091.75</v>
      </c>
      <c r="AL39" s="38" t="n">
        <f aca="false">AL38*Controls!$C$8</f>
        <v>83651.75</v>
      </c>
    </row>
    <row r="40" customFormat="false" ht="15" hidden="false" customHeight="true" outlineLevel="0" collapsed="false">
      <c r="A40" s="4" t="s">
        <v>236</v>
      </c>
      <c r="C40" s="42" t="n">
        <f aca="false">C38+C39</f>
        <v>129950</v>
      </c>
      <c r="D40" s="42" t="n">
        <f aca="false">D38+D39</f>
        <v>129950</v>
      </c>
      <c r="E40" s="42" t="n">
        <f aca="false">E38+E39</f>
        <v>129950</v>
      </c>
      <c r="F40" s="42" t="n">
        <f aca="false">F38+F39</f>
        <v>192100</v>
      </c>
      <c r="G40" s="42" t="n">
        <f aca="false">G38+G39</f>
        <v>192100</v>
      </c>
      <c r="H40" s="42" t="n">
        <f aca="false">H38+H39</f>
        <v>254250</v>
      </c>
      <c r="I40" s="42" t="n">
        <f aca="false">I38+I39</f>
        <v>254250</v>
      </c>
      <c r="J40" s="42" t="n">
        <f aca="false">J38+J39</f>
        <v>279110</v>
      </c>
      <c r="K40" s="42" t="n">
        <f aca="false">K38+K39</f>
        <v>279110</v>
      </c>
      <c r="L40" s="42" t="n">
        <f aca="false">L38+L39</f>
        <v>310750</v>
      </c>
      <c r="M40" s="42" t="n">
        <f aca="false">M38+M39</f>
        <v>310750</v>
      </c>
      <c r="N40" s="42" t="n">
        <f aca="false">N38+N39</f>
        <v>310750</v>
      </c>
      <c r="O40" s="42" t="n">
        <f aca="false">O38+O39</f>
        <v>331655</v>
      </c>
      <c r="P40" s="42" t="n">
        <f aca="false">P38+P39</f>
        <v>399455</v>
      </c>
      <c r="Q40" s="42" t="n">
        <f aca="false">Q38+Q39</f>
        <v>399455</v>
      </c>
      <c r="R40" s="42" t="n">
        <f aca="false">R38+R39</f>
        <v>440417.5</v>
      </c>
      <c r="S40" s="42" t="n">
        <f aca="false">S38+S39</f>
        <v>440417.5</v>
      </c>
      <c r="T40" s="42" t="n">
        <f aca="false">T38+T39</f>
        <v>449740</v>
      </c>
      <c r="U40" s="42" t="n">
        <f aca="false">U38+U39</f>
        <v>449740</v>
      </c>
      <c r="V40" s="42" t="n">
        <f aca="false">V38+V39</f>
        <v>481606</v>
      </c>
      <c r="W40" s="42" t="n">
        <f aca="false">W38+W39</f>
        <v>481606</v>
      </c>
      <c r="X40" s="42" t="n">
        <f aca="false">X38+X39</f>
        <v>484770</v>
      </c>
      <c r="Y40" s="42" t="n">
        <f aca="false">Y38+Y39</f>
        <v>484770</v>
      </c>
      <c r="Z40" s="42" t="n">
        <f aca="false">Z38+Z39</f>
        <v>575170</v>
      </c>
      <c r="AA40" s="42" t="n">
        <f aca="false">AA38+AA39</f>
        <v>599578</v>
      </c>
      <c r="AB40" s="42" t="n">
        <f aca="false">AB38+AB39</f>
        <v>609748</v>
      </c>
      <c r="AC40" s="42" t="n">
        <f aca="false">AC38+AC39</f>
        <v>609748</v>
      </c>
      <c r="AD40" s="42" t="n">
        <f aca="false">AD38+AD39</f>
        <v>659792.875</v>
      </c>
      <c r="AE40" s="42" t="n">
        <f aca="false">AE38+AE39</f>
        <v>659792.875</v>
      </c>
      <c r="AF40" s="42" t="n">
        <f aca="false">AF38+AF39</f>
        <v>670513.75</v>
      </c>
      <c r="AG40" s="42" t="n">
        <f aca="false">AG38+AG39</f>
        <v>670513.75</v>
      </c>
      <c r="AH40" s="42" t="n">
        <f aca="false">AH38+AH39</f>
        <v>710086.35</v>
      </c>
      <c r="AI40" s="42" t="n">
        <f aca="false">AI38+AI39</f>
        <v>710086.35</v>
      </c>
      <c r="AJ40" s="42" t="n">
        <f aca="false">AJ38+AJ39</f>
        <v>713566.75</v>
      </c>
      <c r="AK40" s="42" t="n">
        <f aca="false">AK38+AK39</f>
        <v>713566.75</v>
      </c>
      <c r="AL40" s="42" t="n">
        <f aca="false">AL38+AL39</f>
        <v>727126.75</v>
      </c>
    </row>
    <row r="42" customFormat="false" ht="15" hidden="false" customHeight="true" outlineLevel="0" collapsed="false">
      <c r="A42" s="49" t="s">
        <v>237</v>
      </c>
      <c r="C42" s="50" t="n">
        <f aca="false">COUNTIF($C$5:$C$18,"&lt;="&amp;C$21)</f>
        <v>4</v>
      </c>
      <c r="D42" s="50" t="n">
        <f aca="false">COUNTIF($C$5:$C$18,"&lt;="&amp;D$21)</f>
        <v>4</v>
      </c>
      <c r="E42" s="50" t="n">
        <f aca="false">COUNTIF($C$5:$C$18,"&lt;="&amp;E$21)</f>
        <v>4</v>
      </c>
      <c r="F42" s="50" t="n">
        <f aca="false">COUNTIF($C$5:$C$18,"&lt;="&amp;F$21)</f>
        <v>5</v>
      </c>
      <c r="G42" s="50" t="n">
        <f aca="false">COUNTIF($C$5:$C$18,"&lt;="&amp;G$21)</f>
        <v>5</v>
      </c>
      <c r="H42" s="50" t="n">
        <f aca="false">COUNTIF($C$5:$C$18,"&lt;="&amp;H$21)</f>
        <v>6</v>
      </c>
      <c r="I42" s="50" t="n">
        <f aca="false">COUNTIF($C$5:$C$18,"&lt;="&amp;I$21)</f>
        <v>6</v>
      </c>
      <c r="J42" s="50" t="n">
        <f aca="false">COUNTIF($C$5:$C$18,"&lt;="&amp;J$21)</f>
        <v>7</v>
      </c>
      <c r="K42" s="50" t="n">
        <f aca="false">COUNTIF($C$5:$C$18,"&lt;="&amp;K$21)</f>
        <v>7</v>
      </c>
      <c r="L42" s="50" t="n">
        <f aca="false">COUNTIF($C$5:$C$18,"&lt;="&amp;L$21)</f>
        <v>8</v>
      </c>
      <c r="M42" s="50" t="n">
        <f aca="false">COUNTIF($C$5:$C$18,"&lt;="&amp;M$21)</f>
        <v>8</v>
      </c>
      <c r="N42" s="50" t="n">
        <f aca="false">COUNTIF($C$5:$C$18,"&lt;="&amp;N$21)</f>
        <v>8</v>
      </c>
      <c r="O42" s="50" t="n">
        <f aca="false">COUNTIF($C$5:$C$18,"&lt;="&amp;O$21)</f>
        <v>8</v>
      </c>
      <c r="P42" s="50" t="n">
        <f aca="false">COUNTIF($C$5:$C$18,"&lt;="&amp;P$21)</f>
        <v>9</v>
      </c>
      <c r="Q42" s="50" t="n">
        <f aca="false">COUNTIF($C$5:$C$18,"&lt;="&amp;Q$21)</f>
        <v>9</v>
      </c>
      <c r="R42" s="50" t="n">
        <f aca="false">COUNTIF($C$5:$C$18,"&lt;="&amp;R$21)</f>
        <v>10</v>
      </c>
      <c r="S42" s="50" t="n">
        <f aca="false">COUNTIF($C$5:$C$18,"&lt;="&amp;S$21)</f>
        <v>10</v>
      </c>
      <c r="T42" s="50" t="n">
        <f aca="false">COUNTIF($C$5:$C$18,"&lt;="&amp;T$21)</f>
        <v>10</v>
      </c>
      <c r="U42" s="50" t="n">
        <f aca="false">COUNTIF($C$5:$C$18,"&lt;="&amp;U$21)</f>
        <v>10</v>
      </c>
      <c r="V42" s="50" t="n">
        <f aca="false">COUNTIF($C$5:$C$18,"&lt;="&amp;V$21)</f>
        <v>11</v>
      </c>
      <c r="W42" s="50" t="n">
        <f aca="false">COUNTIF($C$5:$C$18,"&lt;="&amp;W$21)</f>
        <v>11</v>
      </c>
      <c r="X42" s="50" t="n">
        <f aca="false">COUNTIF($C$5:$C$18,"&lt;="&amp;X$21)</f>
        <v>11</v>
      </c>
      <c r="Y42" s="50" t="n">
        <f aca="false">COUNTIF($C$5:$C$18,"&lt;="&amp;Y$21)</f>
        <v>11</v>
      </c>
      <c r="Z42" s="50" t="n">
        <f aca="false">COUNTIF($C$5:$C$18,"&lt;="&amp;Z$21)</f>
        <v>12</v>
      </c>
      <c r="AA42" s="50" t="n">
        <f aca="false">COUNTIF($C$5:$C$18,"&lt;="&amp;AA$21)</f>
        <v>12</v>
      </c>
      <c r="AB42" s="50" t="n">
        <f aca="false">COUNTIF($C$5:$C$18,"&lt;="&amp;AB$21)</f>
        <v>12</v>
      </c>
      <c r="AC42" s="50" t="n">
        <f aca="false">COUNTIF($C$5:$C$18,"&lt;="&amp;AC$21)</f>
        <v>12</v>
      </c>
      <c r="AD42" s="50" t="n">
        <f aca="false">COUNTIF($C$5:$C$18,"&lt;="&amp;AD$21)</f>
        <v>13</v>
      </c>
      <c r="AE42" s="50" t="n">
        <f aca="false">COUNTIF($C$5:$C$18,"&lt;="&amp;AE$21)</f>
        <v>13</v>
      </c>
      <c r="AF42" s="50" t="n">
        <f aca="false">COUNTIF($C$5:$C$18,"&lt;="&amp;AF$21)</f>
        <v>13</v>
      </c>
      <c r="AG42" s="50" t="n">
        <f aca="false">COUNTIF($C$5:$C$18,"&lt;="&amp;AG$21)</f>
        <v>13</v>
      </c>
      <c r="AH42" s="50" t="n">
        <f aca="false">COUNTIF($C$5:$C$18,"&lt;="&amp;AH$21)</f>
        <v>14</v>
      </c>
      <c r="AI42" s="50" t="n">
        <f aca="false">COUNTIF($C$5:$C$18,"&lt;="&amp;AI$21)</f>
        <v>14</v>
      </c>
      <c r="AJ42" s="50" t="n">
        <f aca="false">COUNTIF($C$5:$C$18,"&lt;="&amp;AJ$21)</f>
        <v>14</v>
      </c>
      <c r="AK42" s="50" t="n">
        <f aca="false">COUNTIF($C$5:$C$18,"&lt;="&amp;AK$21)</f>
        <v>14</v>
      </c>
      <c r="AL42" s="50" t="n">
        <f aca="false">COUNTIF($C$5:$C$18,"&lt;="&amp;AL$21)</f>
        <v>14</v>
      </c>
    </row>
  </sheetData>
  <mergeCells count="4">
    <mergeCell ref="A1:AL1"/>
    <mergeCell ref="A3:E3"/>
    <mergeCell ref="A20:B20"/>
    <mergeCell ref="C20:AL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AL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0"/>
    <col collapsed="false" customWidth="true" hidden="false" outlineLevel="0" max="2" min="2" style="1" width="10"/>
    <col collapsed="false" customWidth="true" hidden="false" outlineLevel="0" max="38" min="3" style="1" width="10.51"/>
  </cols>
  <sheetData>
    <row r="1" customFormat="false" ht="27.75" hidden="false" customHeight="true" outlineLevel="0" collapsed="false">
      <c r="A1" s="2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3" customFormat="false" ht="15" hidden="false" customHeight="true" outlineLevel="0" collapsed="false">
      <c r="A3" s="33" t="s">
        <v>147</v>
      </c>
      <c r="B3" s="33" t="s">
        <v>148</v>
      </c>
      <c r="C3" s="34" t="n">
        <v>1</v>
      </c>
      <c r="D3" s="34" t="n">
        <v>2</v>
      </c>
      <c r="E3" s="34" t="n">
        <v>3</v>
      </c>
      <c r="F3" s="34" t="n">
        <v>4</v>
      </c>
      <c r="G3" s="34" t="n">
        <v>5</v>
      </c>
      <c r="H3" s="34" t="n">
        <v>6</v>
      </c>
      <c r="I3" s="34" t="n">
        <v>7</v>
      </c>
      <c r="J3" s="34" t="n">
        <v>8</v>
      </c>
      <c r="K3" s="34" t="n">
        <v>9</v>
      </c>
      <c r="L3" s="34" t="n">
        <v>10</v>
      </c>
      <c r="M3" s="34" t="n">
        <v>11</v>
      </c>
      <c r="N3" s="34" t="n">
        <v>12</v>
      </c>
      <c r="O3" s="34" t="n">
        <v>13</v>
      </c>
      <c r="P3" s="34" t="n">
        <v>14</v>
      </c>
      <c r="Q3" s="34" t="n">
        <v>15</v>
      </c>
      <c r="R3" s="34" t="n">
        <v>16</v>
      </c>
      <c r="S3" s="34" t="n">
        <v>17</v>
      </c>
      <c r="T3" s="34" t="n">
        <v>18</v>
      </c>
      <c r="U3" s="34" t="n">
        <v>19</v>
      </c>
      <c r="V3" s="34" t="n">
        <v>20</v>
      </c>
      <c r="W3" s="34" t="n">
        <v>21</v>
      </c>
      <c r="X3" s="34" t="n">
        <v>22</v>
      </c>
      <c r="Y3" s="34" t="n">
        <v>23</v>
      </c>
      <c r="Z3" s="34" t="n">
        <v>24</v>
      </c>
      <c r="AA3" s="34" t="n">
        <v>25</v>
      </c>
      <c r="AB3" s="34" t="n">
        <v>26</v>
      </c>
      <c r="AC3" s="34" t="n">
        <v>27</v>
      </c>
      <c r="AD3" s="34" t="n">
        <v>28</v>
      </c>
      <c r="AE3" s="34" t="n">
        <v>29</v>
      </c>
      <c r="AF3" s="34" t="n">
        <v>30</v>
      </c>
      <c r="AG3" s="34" t="n">
        <v>31</v>
      </c>
      <c r="AH3" s="34" t="n">
        <v>32</v>
      </c>
      <c r="AI3" s="34" t="n">
        <v>33</v>
      </c>
      <c r="AJ3" s="34" t="n">
        <v>34</v>
      </c>
      <c r="AK3" s="34" t="n">
        <v>35</v>
      </c>
      <c r="AL3" s="34" t="n">
        <v>36</v>
      </c>
    </row>
    <row r="4" customFormat="false" ht="15" hidden="false" customHeight="true" outlineLevel="0" collapsed="false">
      <c r="A4" s="14" t="s">
        <v>149</v>
      </c>
      <c r="C4" s="35" t="s">
        <v>150</v>
      </c>
      <c r="D4" s="35" t="s">
        <v>151</v>
      </c>
      <c r="E4" s="35" t="s">
        <v>152</v>
      </c>
      <c r="F4" s="35" t="s">
        <v>153</v>
      </c>
      <c r="G4" s="35" t="s">
        <v>154</v>
      </c>
      <c r="H4" s="35" t="s">
        <v>155</v>
      </c>
      <c r="I4" s="35" t="s">
        <v>156</v>
      </c>
      <c r="J4" s="35" t="s">
        <v>157</v>
      </c>
      <c r="K4" s="35" t="s">
        <v>158</v>
      </c>
      <c r="L4" s="35" t="s">
        <v>159</v>
      </c>
      <c r="M4" s="35" t="s">
        <v>160</v>
      </c>
      <c r="N4" s="35" t="s">
        <v>161</v>
      </c>
      <c r="O4" s="35" t="s">
        <v>162</v>
      </c>
      <c r="P4" s="35" t="s">
        <v>163</v>
      </c>
      <c r="Q4" s="35" t="s">
        <v>164</v>
      </c>
      <c r="R4" s="35" t="s">
        <v>165</v>
      </c>
      <c r="S4" s="35" t="s">
        <v>166</v>
      </c>
      <c r="T4" s="35" t="s">
        <v>167</v>
      </c>
      <c r="U4" s="35" t="s">
        <v>168</v>
      </c>
      <c r="V4" s="35" t="s">
        <v>169</v>
      </c>
      <c r="W4" s="35" t="s">
        <v>170</v>
      </c>
      <c r="X4" s="35" t="s">
        <v>171</v>
      </c>
      <c r="Y4" s="35" t="s">
        <v>172</v>
      </c>
      <c r="Z4" s="35" t="s">
        <v>173</v>
      </c>
      <c r="AA4" s="35" t="s">
        <v>174</v>
      </c>
      <c r="AB4" s="35" t="s">
        <v>175</v>
      </c>
      <c r="AC4" s="35" t="s">
        <v>176</v>
      </c>
      <c r="AD4" s="35" t="s">
        <v>177</v>
      </c>
      <c r="AE4" s="35" t="s">
        <v>178</v>
      </c>
      <c r="AF4" s="35" t="s">
        <v>179</v>
      </c>
      <c r="AG4" s="35" t="s">
        <v>180</v>
      </c>
      <c r="AH4" s="35" t="s">
        <v>181</v>
      </c>
      <c r="AI4" s="35" t="s">
        <v>182</v>
      </c>
      <c r="AJ4" s="35" t="s">
        <v>183</v>
      </c>
      <c r="AK4" s="35" t="s">
        <v>184</v>
      </c>
      <c r="AL4" s="35" t="s">
        <v>185</v>
      </c>
    </row>
    <row r="5" customFormat="false" ht="15" hidden="false" customHeight="true" outlineLevel="0" collapsed="false">
      <c r="A5" s="36" t="s">
        <v>238</v>
      </c>
      <c r="B5" s="36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</row>
    <row r="6" customFormat="false" ht="15" hidden="false" customHeight="true" outlineLevel="0" collapsed="false">
      <c r="A6" s="6" t="s">
        <v>239</v>
      </c>
      <c r="B6" s="14" t="s">
        <v>58</v>
      </c>
      <c r="C6" s="51" t="n">
        <v>150000</v>
      </c>
      <c r="D6" s="51" t="n">
        <v>0</v>
      </c>
      <c r="E6" s="51" t="n">
        <v>0</v>
      </c>
      <c r="F6" s="51" t="n">
        <v>0</v>
      </c>
      <c r="G6" s="51" t="n">
        <v>0</v>
      </c>
      <c r="H6" s="51" t="n">
        <v>0</v>
      </c>
      <c r="I6" s="51" t="n">
        <v>0</v>
      </c>
      <c r="J6" s="51" t="n">
        <v>0</v>
      </c>
      <c r="K6" s="51" t="n">
        <v>0</v>
      </c>
      <c r="L6" s="51" t="n">
        <v>0</v>
      </c>
      <c r="M6" s="51" t="n">
        <v>0</v>
      </c>
      <c r="N6" s="51" t="n">
        <v>0</v>
      </c>
      <c r="O6" s="51" t="n">
        <v>0</v>
      </c>
      <c r="P6" s="51" t="n">
        <v>0</v>
      </c>
      <c r="Q6" s="51" t="n">
        <v>0</v>
      </c>
      <c r="R6" s="51" t="n">
        <v>0</v>
      </c>
      <c r="S6" s="51" t="n">
        <v>0</v>
      </c>
      <c r="T6" s="51" t="n">
        <v>0</v>
      </c>
      <c r="U6" s="51" t="n">
        <v>0</v>
      </c>
      <c r="V6" s="51" t="n">
        <v>0</v>
      </c>
      <c r="W6" s="51" t="n">
        <v>0</v>
      </c>
      <c r="X6" s="51" t="n">
        <v>0</v>
      </c>
      <c r="Y6" s="51" t="n">
        <v>0</v>
      </c>
      <c r="Z6" s="51" t="n">
        <v>0</v>
      </c>
      <c r="AA6" s="51" t="n">
        <v>0</v>
      </c>
      <c r="AB6" s="51" t="n">
        <v>0</v>
      </c>
      <c r="AC6" s="51" t="n">
        <v>0</v>
      </c>
      <c r="AD6" s="51" t="n">
        <v>0</v>
      </c>
      <c r="AE6" s="51" t="n">
        <v>0</v>
      </c>
      <c r="AF6" s="51" t="n">
        <v>0</v>
      </c>
      <c r="AG6" s="51" t="n">
        <v>0</v>
      </c>
      <c r="AH6" s="51" t="n">
        <v>0</v>
      </c>
      <c r="AI6" s="51" t="n">
        <v>0</v>
      </c>
      <c r="AJ6" s="51" t="n">
        <v>0</v>
      </c>
      <c r="AK6" s="51" t="n">
        <v>0</v>
      </c>
      <c r="AL6" s="51" t="n">
        <v>0</v>
      </c>
    </row>
    <row r="7" customFormat="false" ht="15" hidden="false" customHeight="true" outlineLevel="0" collapsed="false">
      <c r="A7" s="6" t="s">
        <v>240</v>
      </c>
      <c r="B7" s="14" t="s">
        <v>58</v>
      </c>
      <c r="C7" s="38" t="n">
        <f aca="false">COUNTIF('Payroll Assumptions'!$C$5:$C$18,C$3)*55000</f>
        <v>220000</v>
      </c>
      <c r="D7" s="38" t="n">
        <f aca="false">COUNTIF('Payroll Assumptions'!$C$5:$C$18,D$3)*55000</f>
        <v>0</v>
      </c>
      <c r="E7" s="38" t="n">
        <f aca="false">COUNTIF('Payroll Assumptions'!$C$5:$C$18,E$3)*55000</f>
        <v>0</v>
      </c>
      <c r="F7" s="38" t="n">
        <f aca="false">COUNTIF('Payroll Assumptions'!$C$5:$C$18,F$3)*55000</f>
        <v>55000</v>
      </c>
      <c r="G7" s="38" t="n">
        <f aca="false">COUNTIF('Payroll Assumptions'!$C$5:$C$18,G$3)*55000</f>
        <v>0</v>
      </c>
      <c r="H7" s="38" t="n">
        <f aca="false">COUNTIF('Payroll Assumptions'!$C$5:$C$18,H$3)*55000</f>
        <v>55000</v>
      </c>
      <c r="I7" s="38" t="n">
        <f aca="false">COUNTIF('Payroll Assumptions'!$C$5:$C$18,I$3)*55000</f>
        <v>0</v>
      </c>
      <c r="J7" s="38" t="n">
        <f aca="false">COUNTIF('Payroll Assumptions'!$C$5:$C$18,J$3)*55000</f>
        <v>55000</v>
      </c>
      <c r="K7" s="38" t="n">
        <f aca="false">COUNTIF('Payroll Assumptions'!$C$5:$C$18,K$3)*55000</f>
        <v>0</v>
      </c>
      <c r="L7" s="38" t="n">
        <f aca="false">COUNTIF('Payroll Assumptions'!$C$5:$C$18,L$3)*55000</f>
        <v>55000</v>
      </c>
      <c r="M7" s="38" t="n">
        <f aca="false">COUNTIF('Payroll Assumptions'!$C$5:$C$18,M$3)*55000</f>
        <v>0</v>
      </c>
      <c r="N7" s="38" t="n">
        <f aca="false">COUNTIF('Payroll Assumptions'!$C$5:$C$18,N$3)*55000</f>
        <v>0</v>
      </c>
      <c r="O7" s="38" t="n">
        <f aca="false">COUNTIF('Payroll Assumptions'!$C$5:$C$18,O$3)*55000</f>
        <v>0</v>
      </c>
      <c r="P7" s="38" t="n">
        <f aca="false">COUNTIF('Payroll Assumptions'!$C$5:$C$18,P$3)*55000</f>
        <v>55000</v>
      </c>
      <c r="Q7" s="38" t="n">
        <f aca="false">COUNTIF('Payroll Assumptions'!$C$5:$C$18,Q$3)*55000</f>
        <v>0</v>
      </c>
      <c r="R7" s="38" t="n">
        <f aca="false">COUNTIF('Payroll Assumptions'!$C$5:$C$18,R$3)*55000</f>
        <v>55000</v>
      </c>
      <c r="S7" s="38" t="n">
        <f aca="false">COUNTIF('Payroll Assumptions'!$C$5:$C$18,S$3)*55000</f>
        <v>0</v>
      </c>
      <c r="T7" s="38" t="n">
        <f aca="false">COUNTIF('Payroll Assumptions'!$C$5:$C$18,T$3)*55000</f>
        <v>0</v>
      </c>
      <c r="U7" s="38" t="n">
        <f aca="false">COUNTIF('Payroll Assumptions'!$C$5:$C$18,U$3)*55000</f>
        <v>0</v>
      </c>
      <c r="V7" s="38" t="n">
        <f aca="false">COUNTIF('Payroll Assumptions'!$C$5:$C$18,V$3)*55000</f>
        <v>55000</v>
      </c>
      <c r="W7" s="38" t="n">
        <f aca="false">COUNTIF('Payroll Assumptions'!$C$5:$C$18,W$3)*55000</f>
        <v>0</v>
      </c>
      <c r="X7" s="38" t="n">
        <f aca="false">COUNTIF('Payroll Assumptions'!$C$5:$C$18,X$3)*55000</f>
        <v>0</v>
      </c>
      <c r="Y7" s="38" t="n">
        <f aca="false">COUNTIF('Payroll Assumptions'!$C$5:$C$18,Y$3)*55000</f>
        <v>0</v>
      </c>
      <c r="Z7" s="38" t="n">
        <f aca="false">COUNTIF('Payroll Assumptions'!$C$5:$C$18,Z$3)*55000</f>
        <v>55000</v>
      </c>
      <c r="AA7" s="38" t="n">
        <f aca="false">COUNTIF('Payroll Assumptions'!$C$5:$C$18,AA$3)*55000</f>
        <v>0</v>
      </c>
      <c r="AB7" s="38" t="n">
        <f aca="false">COUNTIF('Payroll Assumptions'!$C$5:$C$18,AB$3)*55000</f>
        <v>0</v>
      </c>
      <c r="AC7" s="38" t="n">
        <f aca="false">COUNTIF('Payroll Assumptions'!$C$5:$C$18,AC$3)*55000</f>
        <v>0</v>
      </c>
      <c r="AD7" s="38" t="n">
        <f aca="false">COUNTIF('Payroll Assumptions'!$C$5:$C$18,AD$3)*55000</f>
        <v>55000</v>
      </c>
      <c r="AE7" s="38" t="n">
        <f aca="false">COUNTIF('Payroll Assumptions'!$C$5:$C$18,AE$3)*55000</f>
        <v>0</v>
      </c>
      <c r="AF7" s="38" t="n">
        <f aca="false">COUNTIF('Payroll Assumptions'!$C$5:$C$18,AF$3)*55000</f>
        <v>0</v>
      </c>
      <c r="AG7" s="38" t="n">
        <f aca="false">COUNTIF('Payroll Assumptions'!$C$5:$C$18,AG$3)*55000</f>
        <v>0</v>
      </c>
      <c r="AH7" s="38" t="n">
        <f aca="false">COUNTIF('Payroll Assumptions'!$C$5:$C$18,AH$3)*55000</f>
        <v>55000</v>
      </c>
      <c r="AI7" s="38" t="n">
        <f aca="false">COUNTIF('Payroll Assumptions'!$C$5:$C$18,AI$3)*55000</f>
        <v>0</v>
      </c>
      <c r="AJ7" s="38" t="n">
        <f aca="false">COUNTIF('Payroll Assumptions'!$C$5:$C$18,AJ$3)*55000</f>
        <v>0</v>
      </c>
      <c r="AK7" s="38" t="n">
        <f aca="false">COUNTIF('Payroll Assumptions'!$C$5:$C$18,AK$3)*55000</f>
        <v>0</v>
      </c>
      <c r="AL7" s="38" t="n">
        <f aca="false">COUNTIF('Payroll Assumptions'!$C$5:$C$18,AL$3)*55000</f>
        <v>0</v>
      </c>
    </row>
    <row r="8" customFormat="false" ht="15" hidden="false" customHeight="true" outlineLevel="0" collapsed="false">
      <c r="A8" s="6" t="s">
        <v>241</v>
      </c>
      <c r="B8" s="14" t="s">
        <v>58</v>
      </c>
      <c r="C8" s="42" t="n">
        <f aca="false">C6+C7</f>
        <v>370000</v>
      </c>
      <c r="D8" s="42" t="n">
        <f aca="false">D6+D7</f>
        <v>0</v>
      </c>
      <c r="E8" s="42" t="n">
        <f aca="false">E6+E7</f>
        <v>0</v>
      </c>
      <c r="F8" s="42" t="n">
        <f aca="false">F6+F7</f>
        <v>55000</v>
      </c>
      <c r="G8" s="42" t="n">
        <f aca="false">G6+G7</f>
        <v>0</v>
      </c>
      <c r="H8" s="42" t="n">
        <f aca="false">H6+H7</f>
        <v>55000</v>
      </c>
      <c r="I8" s="42" t="n">
        <f aca="false">I6+I7</f>
        <v>0</v>
      </c>
      <c r="J8" s="42" t="n">
        <f aca="false">J6+J7</f>
        <v>55000</v>
      </c>
      <c r="K8" s="42" t="n">
        <f aca="false">K6+K7</f>
        <v>0</v>
      </c>
      <c r="L8" s="42" t="n">
        <f aca="false">L6+L7</f>
        <v>55000</v>
      </c>
      <c r="M8" s="42" t="n">
        <f aca="false">M6+M7</f>
        <v>0</v>
      </c>
      <c r="N8" s="42" t="n">
        <f aca="false">N6+N7</f>
        <v>0</v>
      </c>
      <c r="O8" s="42" t="n">
        <f aca="false">O6+O7</f>
        <v>0</v>
      </c>
      <c r="P8" s="42" t="n">
        <f aca="false">P6+P7</f>
        <v>55000</v>
      </c>
      <c r="Q8" s="42" t="n">
        <f aca="false">Q6+Q7</f>
        <v>0</v>
      </c>
      <c r="R8" s="42" t="n">
        <f aca="false">R6+R7</f>
        <v>55000</v>
      </c>
      <c r="S8" s="42" t="n">
        <f aca="false">S6+S7</f>
        <v>0</v>
      </c>
      <c r="T8" s="42" t="n">
        <f aca="false">T6+T7</f>
        <v>0</v>
      </c>
      <c r="U8" s="42" t="n">
        <f aca="false">U6+U7</f>
        <v>0</v>
      </c>
      <c r="V8" s="42" t="n">
        <f aca="false">V6+V7</f>
        <v>55000</v>
      </c>
      <c r="W8" s="42" t="n">
        <f aca="false">W6+W7</f>
        <v>0</v>
      </c>
      <c r="X8" s="42" t="n">
        <f aca="false">X6+X7</f>
        <v>0</v>
      </c>
      <c r="Y8" s="42" t="n">
        <f aca="false">Y6+Y7</f>
        <v>0</v>
      </c>
      <c r="Z8" s="42" t="n">
        <f aca="false">Z6+Z7</f>
        <v>55000</v>
      </c>
      <c r="AA8" s="42" t="n">
        <f aca="false">AA6+AA7</f>
        <v>0</v>
      </c>
      <c r="AB8" s="42" t="n">
        <f aca="false">AB6+AB7</f>
        <v>0</v>
      </c>
      <c r="AC8" s="42" t="n">
        <f aca="false">AC6+AC7</f>
        <v>0</v>
      </c>
      <c r="AD8" s="42" t="n">
        <f aca="false">AD6+AD7</f>
        <v>55000</v>
      </c>
      <c r="AE8" s="42" t="n">
        <f aca="false">AE6+AE7</f>
        <v>0</v>
      </c>
      <c r="AF8" s="42" t="n">
        <f aca="false">AF6+AF7</f>
        <v>0</v>
      </c>
      <c r="AG8" s="42" t="n">
        <f aca="false">AG6+AG7</f>
        <v>0</v>
      </c>
      <c r="AH8" s="42" t="n">
        <f aca="false">AH6+AH7</f>
        <v>55000</v>
      </c>
      <c r="AI8" s="42" t="n">
        <f aca="false">AI6+AI7</f>
        <v>0</v>
      </c>
      <c r="AJ8" s="42" t="n">
        <f aca="false">AJ6+AJ7</f>
        <v>0</v>
      </c>
      <c r="AK8" s="42" t="n">
        <f aca="false">AK6+AK7</f>
        <v>0</v>
      </c>
      <c r="AL8" s="42" t="n">
        <f aca="false">AL6+AL7</f>
        <v>0</v>
      </c>
    </row>
    <row r="10" customFormat="false" ht="15" hidden="false" customHeight="true" outlineLevel="0" collapsed="false">
      <c r="A10" s="36" t="s">
        <v>242</v>
      </c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customFormat="false" ht="15" hidden="false" customHeight="true" outlineLevel="0" collapsed="false">
      <c r="A11" s="6" t="s">
        <v>243</v>
      </c>
      <c r="B11" s="14" t="s">
        <v>58</v>
      </c>
      <c r="C11" s="38" t="n">
        <v>0</v>
      </c>
      <c r="D11" s="38" t="n">
        <f aca="false">C13</f>
        <v>370000</v>
      </c>
      <c r="E11" s="38" t="n">
        <f aca="false">D13</f>
        <v>370000</v>
      </c>
      <c r="F11" s="38" t="n">
        <f aca="false">E13</f>
        <v>370000</v>
      </c>
      <c r="G11" s="38" t="n">
        <f aca="false">F13</f>
        <v>425000</v>
      </c>
      <c r="H11" s="38" t="n">
        <f aca="false">G13</f>
        <v>425000</v>
      </c>
      <c r="I11" s="38" t="n">
        <f aca="false">H13</f>
        <v>480000</v>
      </c>
      <c r="J11" s="38" t="n">
        <f aca="false">I13</f>
        <v>480000</v>
      </c>
      <c r="K11" s="38" t="n">
        <f aca="false">J13</f>
        <v>535000</v>
      </c>
      <c r="L11" s="38" t="n">
        <f aca="false">K13</f>
        <v>535000</v>
      </c>
      <c r="M11" s="38" t="n">
        <f aca="false">L13</f>
        <v>590000</v>
      </c>
      <c r="N11" s="38" t="n">
        <f aca="false">M13</f>
        <v>590000</v>
      </c>
      <c r="O11" s="38" t="n">
        <f aca="false">N13</f>
        <v>590000</v>
      </c>
      <c r="P11" s="38" t="n">
        <f aca="false">O13</f>
        <v>590000</v>
      </c>
      <c r="Q11" s="38" t="n">
        <f aca="false">P13</f>
        <v>645000</v>
      </c>
      <c r="R11" s="38" t="n">
        <f aca="false">Q13</f>
        <v>645000</v>
      </c>
      <c r="S11" s="38" t="n">
        <f aca="false">R13</f>
        <v>700000</v>
      </c>
      <c r="T11" s="38" t="n">
        <f aca="false">S13</f>
        <v>700000</v>
      </c>
      <c r="U11" s="38" t="n">
        <f aca="false">T13</f>
        <v>700000</v>
      </c>
      <c r="V11" s="38" t="n">
        <f aca="false">U13</f>
        <v>700000</v>
      </c>
      <c r="W11" s="38" t="n">
        <f aca="false">V13</f>
        <v>755000</v>
      </c>
      <c r="X11" s="38" t="n">
        <f aca="false">W13</f>
        <v>755000</v>
      </c>
      <c r="Y11" s="38" t="n">
        <f aca="false">X13</f>
        <v>755000</v>
      </c>
      <c r="Z11" s="38" t="n">
        <f aca="false">Y13</f>
        <v>755000</v>
      </c>
      <c r="AA11" s="38" t="n">
        <f aca="false">Z13</f>
        <v>810000</v>
      </c>
      <c r="AB11" s="38" t="n">
        <f aca="false">AA13</f>
        <v>810000</v>
      </c>
      <c r="AC11" s="38" t="n">
        <f aca="false">AB13</f>
        <v>810000</v>
      </c>
      <c r="AD11" s="38" t="n">
        <f aca="false">AC13</f>
        <v>810000</v>
      </c>
      <c r="AE11" s="38" t="n">
        <f aca="false">AD13</f>
        <v>865000</v>
      </c>
      <c r="AF11" s="38" t="n">
        <f aca="false">AE13</f>
        <v>865000</v>
      </c>
      <c r="AG11" s="38" t="n">
        <f aca="false">AF13</f>
        <v>865000</v>
      </c>
      <c r="AH11" s="38" t="n">
        <f aca="false">AG13</f>
        <v>865000</v>
      </c>
      <c r="AI11" s="38" t="n">
        <f aca="false">AH13</f>
        <v>920000</v>
      </c>
      <c r="AJ11" s="38" t="n">
        <f aca="false">AI13</f>
        <v>920000</v>
      </c>
      <c r="AK11" s="38" t="n">
        <f aca="false">AJ13</f>
        <v>920000</v>
      </c>
      <c r="AL11" s="38" t="n">
        <f aca="false">AK13</f>
        <v>920000</v>
      </c>
    </row>
    <row r="12" customFormat="false" ht="15" hidden="false" customHeight="true" outlineLevel="0" collapsed="false">
      <c r="A12" s="6" t="s">
        <v>244</v>
      </c>
      <c r="B12" s="14" t="s">
        <v>58</v>
      </c>
      <c r="C12" s="38" t="n">
        <f aca="false">C8</f>
        <v>370000</v>
      </c>
      <c r="D12" s="38" t="n">
        <f aca="false">D8</f>
        <v>0</v>
      </c>
      <c r="E12" s="38" t="n">
        <f aca="false">E8</f>
        <v>0</v>
      </c>
      <c r="F12" s="38" t="n">
        <f aca="false">F8</f>
        <v>55000</v>
      </c>
      <c r="G12" s="38" t="n">
        <f aca="false">G8</f>
        <v>0</v>
      </c>
      <c r="H12" s="38" t="n">
        <f aca="false">H8</f>
        <v>55000</v>
      </c>
      <c r="I12" s="38" t="n">
        <f aca="false">I8</f>
        <v>0</v>
      </c>
      <c r="J12" s="38" t="n">
        <f aca="false">J8</f>
        <v>55000</v>
      </c>
      <c r="K12" s="38" t="n">
        <f aca="false">K8</f>
        <v>0</v>
      </c>
      <c r="L12" s="38" t="n">
        <f aca="false">L8</f>
        <v>55000</v>
      </c>
      <c r="M12" s="38" t="n">
        <f aca="false">M8</f>
        <v>0</v>
      </c>
      <c r="N12" s="38" t="n">
        <f aca="false">N8</f>
        <v>0</v>
      </c>
      <c r="O12" s="38" t="n">
        <f aca="false">O8</f>
        <v>0</v>
      </c>
      <c r="P12" s="38" t="n">
        <f aca="false">P8</f>
        <v>55000</v>
      </c>
      <c r="Q12" s="38" t="n">
        <f aca="false">Q8</f>
        <v>0</v>
      </c>
      <c r="R12" s="38" t="n">
        <f aca="false">R8</f>
        <v>55000</v>
      </c>
      <c r="S12" s="38" t="n">
        <f aca="false">S8</f>
        <v>0</v>
      </c>
      <c r="T12" s="38" t="n">
        <f aca="false">T8</f>
        <v>0</v>
      </c>
      <c r="U12" s="38" t="n">
        <f aca="false">U8</f>
        <v>0</v>
      </c>
      <c r="V12" s="38" t="n">
        <f aca="false">V8</f>
        <v>55000</v>
      </c>
      <c r="W12" s="38" t="n">
        <f aca="false">W8</f>
        <v>0</v>
      </c>
      <c r="X12" s="38" t="n">
        <f aca="false">X8</f>
        <v>0</v>
      </c>
      <c r="Y12" s="38" t="n">
        <f aca="false">Y8</f>
        <v>0</v>
      </c>
      <c r="Z12" s="38" t="n">
        <f aca="false">Z8</f>
        <v>55000</v>
      </c>
      <c r="AA12" s="38" t="n">
        <f aca="false">AA8</f>
        <v>0</v>
      </c>
      <c r="AB12" s="38" t="n">
        <f aca="false">AB8</f>
        <v>0</v>
      </c>
      <c r="AC12" s="38" t="n">
        <f aca="false">AC8</f>
        <v>0</v>
      </c>
      <c r="AD12" s="38" t="n">
        <f aca="false">AD8</f>
        <v>55000</v>
      </c>
      <c r="AE12" s="38" t="n">
        <f aca="false">AE8</f>
        <v>0</v>
      </c>
      <c r="AF12" s="38" t="n">
        <f aca="false">AF8</f>
        <v>0</v>
      </c>
      <c r="AG12" s="38" t="n">
        <f aca="false">AG8</f>
        <v>0</v>
      </c>
      <c r="AH12" s="38" t="n">
        <f aca="false">AH8</f>
        <v>55000</v>
      </c>
      <c r="AI12" s="38" t="n">
        <f aca="false">AI8</f>
        <v>0</v>
      </c>
      <c r="AJ12" s="38" t="n">
        <f aca="false">AJ8</f>
        <v>0</v>
      </c>
      <c r="AK12" s="38" t="n">
        <f aca="false">AK8</f>
        <v>0</v>
      </c>
      <c r="AL12" s="38" t="n">
        <f aca="false">AL8</f>
        <v>0</v>
      </c>
    </row>
    <row r="13" customFormat="false" ht="15" hidden="false" customHeight="true" outlineLevel="0" collapsed="false">
      <c r="A13" s="6" t="s">
        <v>245</v>
      </c>
      <c r="B13" s="14" t="s">
        <v>58</v>
      </c>
      <c r="C13" s="38" t="n">
        <f aca="false">C11+C12</f>
        <v>370000</v>
      </c>
      <c r="D13" s="38" t="n">
        <f aca="false">D11+D12</f>
        <v>370000</v>
      </c>
      <c r="E13" s="38" t="n">
        <f aca="false">E11+E12</f>
        <v>370000</v>
      </c>
      <c r="F13" s="38" t="n">
        <f aca="false">F11+F12</f>
        <v>425000</v>
      </c>
      <c r="G13" s="38" t="n">
        <f aca="false">G11+G12</f>
        <v>425000</v>
      </c>
      <c r="H13" s="38" t="n">
        <f aca="false">H11+H12</f>
        <v>480000</v>
      </c>
      <c r="I13" s="38" t="n">
        <f aca="false">I11+I12</f>
        <v>480000</v>
      </c>
      <c r="J13" s="38" t="n">
        <f aca="false">J11+J12</f>
        <v>535000</v>
      </c>
      <c r="K13" s="38" t="n">
        <f aca="false">K11+K12</f>
        <v>535000</v>
      </c>
      <c r="L13" s="38" t="n">
        <f aca="false">L11+L12</f>
        <v>590000</v>
      </c>
      <c r="M13" s="38" t="n">
        <f aca="false">M11+M12</f>
        <v>590000</v>
      </c>
      <c r="N13" s="38" t="n">
        <f aca="false">N11+N12</f>
        <v>590000</v>
      </c>
      <c r="O13" s="38" t="n">
        <f aca="false">O11+O12</f>
        <v>590000</v>
      </c>
      <c r="P13" s="38" t="n">
        <f aca="false">P11+P12</f>
        <v>645000</v>
      </c>
      <c r="Q13" s="38" t="n">
        <f aca="false">Q11+Q12</f>
        <v>645000</v>
      </c>
      <c r="R13" s="38" t="n">
        <f aca="false">R11+R12</f>
        <v>700000</v>
      </c>
      <c r="S13" s="38" t="n">
        <f aca="false">S11+S12</f>
        <v>700000</v>
      </c>
      <c r="T13" s="38" t="n">
        <f aca="false">T11+T12</f>
        <v>700000</v>
      </c>
      <c r="U13" s="38" t="n">
        <f aca="false">U11+U12</f>
        <v>700000</v>
      </c>
      <c r="V13" s="38" t="n">
        <f aca="false">V11+V12</f>
        <v>755000</v>
      </c>
      <c r="W13" s="38" t="n">
        <f aca="false">W11+W12</f>
        <v>755000</v>
      </c>
      <c r="X13" s="38" t="n">
        <f aca="false">X11+X12</f>
        <v>755000</v>
      </c>
      <c r="Y13" s="38" t="n">
        <f aca="false">Y11+Y12</f>
        <v>755000</v>
      </c>
      <c r="Z13" s="38" t="n">
        <f aca="false">Z11+Z12</f>
        <v>810000</v>
      </c>
      <c r="AA13" s="38" t="n">
        <f aca="false">AA11+AA12</f>
        <v>810000</v>
      </c>
      <c r="AB13" s="38" t="n">
        <f aca="false">AB11+AB12</f>
        <v>810000</v>
      </c>
      <c r="AC13" s="38" t="n">
        <f aca="false">AC11+AC12</f>
        <v>810000</v>
      </c>
      <c r="AD13" s="38" t="n">
        <f aca="false">AD11+AD12</f>
        <v>865000</v>
      </c>
      <c r="AE13" s="38" t="n">
        <f aca="false">AE11+AE12</f>
        <v>865000</v>
      </c>
      <c r="AF13" s="38" t="n">
        <f aca="false">AF11+AF12</f>
        <v>865000</v>
      </c>
      <c r="AG13" s="38" t="n">
        <f aca="false">AG11+AG12</f>
        <v>865000</v>
      </c>
      <c r="AH13" s="38" t="n">
        <f aca="false">AH11+AH12</f>
        <v>920000</v>
      </c>
      <c r="AI13" s="38" t="n">
        <f aca="false">AI11+AI12</f>
        <v>920000</v>
      </c>
      <c r="AJ13" s="38" t="n">
        <f aca="false">AJ11+AJ12</f>
        <v>920000</v>
      </c>
      <c r="AK13" s="38" t="n">
        <f aca="false">AK11+AK12</f>
        <v>920000</v>
      </c>
      <c r="AL13" s="38" t="n">
        <f aca="false">AL11+AL12</f>
        <v>920000</v>
      </c>
    </row>
    <row r="14" customFormat="false" ht="15" hidden="false" customHeight="true" outlineLevel="0" collapsed="false">
      <c r="A14" s="6" t="s">
        <v>246</v>
      </c>
      <c r="B14" s="14" t="s">
        <v>58</v>
      </c>
      <c r="C14" s="40" t="n">
        <f aca="false">C13/(Controls!$C$9*12)</f>
        <v>10277.7777777778</v>
      </c>
      <c r="D14" s="40" t="n">
        <f aca="false">D13/(Controls!$C$9*12)</f>
        <v>10277.7777777778</v>
      </c>
      <c r="E14" s="40" t="n">
        <f aca="false">E13/(Controls!$C$9*12)</f>
        <v>10277.7777777778</v>
      </c>
      <c r="F14" s="40" t="n">
        <f aca="false">F13/(Controls!$C$9*12)</f>
        <v>11805.5555555556</v>
      </c>
      <c r="G14" s="40" t="n">
        <f aca="false">G13/(Controls!$C$9*12)</f>
        <v>11805.5555555556</v>
      </c>
      <c r="H14" s="40" t="n">
        <f aca="false">H13/(Controls!$C$9*12)</f>
        <v>13333.3333333333</v>
      </c>
      <c r="I14" s="40" t="n">
        <f aca="false">I13/(Controls!$C$9*12)</f>
        <v>13333.3333333333</v>
      </c>
      <c r="J14" s="40" t="n">
        <f aca="false">J13/(Controls!$C$9*12)</f>
        <v>14861.1111111111</v>
      </c>
      <c r="K14" s="40" t="n">
        <f aca="false">K13/(Controls!$C$9*12)</f>
        <v>14861.1111111111</v>
      </c>
      <c r="L14" s="40" t="n">
        <f aca="false">L13/(Controls!$C$9*12)</f>
        <v>16388.8888888889</v>
      </c>
      <c r="M14" s="40" t="n">
        <f aca="false">M13/(Controls!$C$9*12)</f>
        <v>16388.8888888889</v>
      </c>
      <c r="N14" s="40" t="n">
        <f aca="false">N13/(Controls!$C$9*12)</f>
        <v>16388.8888888889</v>
      </c>
      <c r="O14" s="40" t="n">
        <f aca="false">O13/(Controls!$C$9*12)</f>
        <v>16388.8888888889</v>
      </c>
      <c r="P14" s="40" t="n">
        <f aca="false">P13/(Controls!$C$9*12)</f>
        <v>17916.6666666667</v>
      </c>
      <c r="Q14" s="40" t="n">
        <f aca="false">Q13/(Controls!$C$9*12)</f>
        <v>17916.6666666667</v>
      </c>
      <c r="R14" s="40" t="n">
        <f aca="false">R13/(Controls!$C$9*12)</f>
        <v>19444.4444444444</v>
      </c>
      <c r="S14" s="40" t="n">
        <f aca="false">S13/(Controls!$C$9*12)</f>
        <v>19444.4444444444</v>
      </c>
      <c r="T14" s="40" t="n">
        <f aca="false">T13/(Controls!$C$9*12)</f>
        <v>19444.4444444444</v>
      </c>
      <c r="U14" s="40" t="n">
        <f aca="false">U13/(Controls!$C$9*12)</f>
        <v>19444.4444444444</v>
      </c>
      <c r="V14" s="40" t="n">
        <f aca="false">V13/(Controls!$C$9*12)</f>
        <v>20972.2222222222</v>
      </c>
      <c r="W14" s="40" t="n">
        <f aca="false">W13/(Controls!$C$9*12)</f>
        <v>20972.2222222222</v>
      </c>
      <c r="X14" s="40" t="n">
        <f aca="false">X13/(Controls!$C$9*12)</f>
        <v>20972.2222222222</v>
      </c>
      <c r="Y14" s="40" t="n">
        <f aca="false">Y13/(Controls!$C$9*12)</f>
        <v>20972.2222222222</v>
      </c>
      <c r="Z14" s="40" t="n">
        <f aca="false">Z13/(Controls!$C$9*12)</f>
        <v>22500</v>
      </c>
      <c r="AA14" s="40" t="n">
        <f aca="false">AA13/(Controls!$C$9*12)</f>
        <v>22500</v>
      </c>
      <c r="AB14" s="40" t="n">
        <f aca="false">AB13/(Controls!$C$9*12)</f>
        <v>22500</v>
      </c>
      <c r="AC14" s="40" t="n">
        <f aca="false">AC13/(Controls!$C$9*12)</f>
        <v>22500</v>
      </c>
      <c r="AD14" s="40" t="n">
        <f aca="false">AD13/(Controls!$C$9*12)</f>
        <v>24027.7777777778</v>
      </c>
      <c r="AE14" s="40" t="n">
        <f aca="false">AE13/(Controls!$C$9*12)</f>
        <v>24027.7777777778</v>
      </c>
      <c r="AF14" s="40" t="n">
        <f aca="false">AF13/(Controls!$C$9*12)</f>
        <v>24027.7777777778</v>
      </c>
      <c r="AG14" s="40" t="n">
        <f aca="false">AG13/(Controls!$C$9*12)</f>
        <v>24027.7777777778</v>
      </c>
      <c r="AH14" s="40" t="n">
        <f aca="false">AH13/(Controls!$C$9*12)</f>
        <v>25555.5555555556</v>
      </c>
      <c r="AI14" s="40" t="n">
        <f aca="false">AI13/(Controls!$C$9*12)</f>
        <v>25555.5555555556</v>
      </c>
      <c r="AJ14" s="40" t="n">
        <f aca="false">AJ13/(Controls!$C$9*12)</f>
        <v>25555.5555555556</v>
      </c>
      <c r="AK14" s="40" t="n">
        <f aca="false">AK13/(Controls!$C$9*12)</f>
        <v>25555.5555555556</v>
      </c>
      <c r="AL14" s="40" t="n">
        <f aca="false">AL13/(Controls!$C$9*12)</f>
        <v>25555.5555555556</v>
      </c>
    </row>
    <row r="15" customFormat="false" ht="15" hidden="false" customHeight="true" outlineLevel="0" collapsed="false">
      <c r="A15" s="6" t="s">
        <v>247</v>
      </c>
      <c r="B15" s="14" t="s">
        <v>58</v>
      </c>
      <c r="C15" s="38" t="n">
        <f aca="false">C14</f>
        <v>10277.7777777778</v>
      </c>
      <c r="D15" s="38" t="n">
        <f aca="false">C15+D14</f>
        <v>20555.5555555556</v>
      </c>
      <c r="E15" s="38" t="n">
        <f aca="false">D15+E14</f>
        <v>30833.3333333333</v>
      </c>
      <c r="F15" s="38" t="n">
        <f aca="false">E15+F14</f>
        <v>42638.8888888889</v>
      </c>
      <c r="G15" s="38" t="n">
        <f aca="false">F15+G14</f>
        <v>54444.4444444444</v>
      </c>
      <c r="H15" s="38" t="n">
        <f aca="false">G15+H14</f>
        <v>67777.7777777778</v>
      </c>
      <c r="I15" s="38" t="n">
        <f aca="false">H15+I14</f>
        <v>81111.1111111111</v>
      </c>
      <c r="J15" s="38" t="n">
        <f aca="false">I15+J14</f>
        <v>95972.2222222222</v>
      </c>
      <c r="K15" s="38" t="n">
        <f aca="false">J15+K14</f>
        <v>110833.333333333</v>
      </c>
      <c r="L15" s="38" t="n">
        <f aca="false">K15+L14</f>
        <v>127222.222222222</v>
      </c>
      <c r="M15" s="38" t="n">
        <f aca="false">L15+M14</f>
        <v>143611.111111111</v>
      </c>
      <c r="N15" s="38" t="n">
        <f aca="false">M15+N14</f>
        <v>160000</v>
      </c>
      <c r="O15" s="38" t="n">
        <f aca="false">N15+O14</f>
        <v>176388.888888889</v>
      </c>
      <c r="P15" s="38" t="n">
        <f aca="false">O15+P14</f>
        <v>194305.555555556</v>
      </c>
      <c r="Q15" s="38" t="n">
        <f aca="false">P15+Q14</f>
        <v>212222.222222222</v>
      </c>
      <c r="R15" s="38" t="n">
        <f aca="false">Q15+R14</f>
        <v>231666.666666667</v>
      </c>
      <c r="S15" s="38" t="n">
        <f aca="false">R15+S14</f>
        <v>251111.111111111</v>
      </c>
      <c r="T15" s="38" t="n">
        <f aca="false">S15+T14</f>
        <v>270555.555555556</v>
      </c>
      <c r="U15" s="38" t="n">
        <f aca="false">T15+U14</f>
        <v>290000</v>
      </c>
      <c r="V15" s="38" t="n">
        <f aca="false">U15+V14</f>
        <v>310972.222222222</v>
      </c>
      <c r="W15" s="38" t="n">
        <f aca="false">V15+W14</f>
        <v>331944.444444444</v>
      </c>
      <c r="X15" s="38" t="n">
        <f aca="false">W15+X14</f>
        <v>352916.666666667</v>
      </c>
      <c r="Y15" s="38" t="n">
        <f aca="false">X15+Y14</f>
        <v>373888.888888889</v>
      </c>
      <c r="Z15" s="38" t="n">
        <f aca="false">Y15+Z14</f>
        <v>396388.888888889</v>
      </c>
      <c r="AA15" s="38" t="n">
        <f aca="false">Z15+AA14</f>
        <v>418888.888888889</v>
      </c>
      <c r="AB15" s="38" t="n">
        <f aca="false">AA15+AB14</f>
        <v>441388.888888889</v>
      </c>
      <c r="AC15" s="38" t="n">
        <f aca="false">AB15+AC14</f>
        <v>463888.888888889</v>
      </c>
      <c r="AD15" s="38" t="n">
        <f aca="false">AC15+AD14</f>
        <v>487916.666666667</v>
      </c>
      <c r="AE15" s="38" t="n">
        <f aca="false">AD15+AE14</f>
        <v>511944.444444444</v>
      </c>
      <c r="AF15" s="38" t="n">
        <f aca="false">AE15+AF14</f>
        <v>535972.222222222</v>
      </c>
      <c r="AG15" s="38" t="n">
        <f aca="false">AF15+AG14</f>
        <v>560000</v>
      </c>
      <c r="AH15" s="38" t="n">
        <f aca="false">AG15+AH14</f>
        <v>585555.555555556</v>
      </c>
      <c r="AI15" s="38" t="n">
        <f aca="false">AH15+AI14</f>
        <v>611111.111111111</v>
      </c>
      <c r="AJ15" s="38" t="n">
        <f aca="false">AI15+AJ14</f>
        <v>636666.666666667</v>
      </c>
      <c r="AK15" s="38" t="n">
        <f aca="false">AJ15+AK14</f>
        <v>662222.222222222</v>
      </c>
      <c r="AL15" s="38" t="n">
        <f aca="false">AK15+AL14</f>
        <v>687777.777777778</v>
      </c>
    </row>
    <row r="16" customFormat="false" ht="15" hidden="false" customHeight="true" outlineLevel="0" collapsed="false">
      <c r="A16" s="6" t="s">
        <v>248</v>
      </c>
      <c r="B16" s="14" t="s">
        <v>58</v>
      </c>
      <c r="C16" s="42" t="n">
        <f aca="false">MAX(0,C13-C15)</f>
        <v>359722.222222222</v>
      </c>
      <c r="D16" s="42" t="n">
        <f aca="false">MAX(0,D13-D15)</f>
        <v>349444.444444444</v>
      </c>
      <c r="E16" s="42" t="n">
        <f aca="false">MAX(0,E13-E15)</f>
        <v>339166.666666667</v>
      </c>
      <c r="F16" s="42" t="n">
        <f aca="false">MAX(0,F13-F15)</f>
        <v>382361.111111111</v>
      </c>
      <c r="G16" s="42" t="n">
        <f aca="false">MAX(0,G13-G15)</f>
        <v>370555.555555556</v>
      </c>
      <c r="H16" s="42" t="n">
        <f aca="false">MAX(0,H13-H15)</f>
        <v>412222.222222222</v>
      </c>
      <c r="I16" s="42" t="n">
        <f aca="false">MAX(0,I13-I15)</f>
        <v>398888.888888889</v>
      </c>
      <c r="J16" s="42" t="n">
        <f aca="false">MAX(0,J13-J15)</f>
        <v>439027.777777778</v>
      </c>
      <c r="K16" s="42" t="n">
        <f aca="false">MAX(0,K13-K15)</f>
        <v>424166.666666667</v>
      </c>
      <c r="L16" s="42" t="n">
        <f aca="false">MAX(0,L13-L15)</f>
        <v>462777.777777778</v>
      </c>
      <c r="M16" s="42" t="n">
        <f aca="false">MAX(0,M13-M15)</f>
        <v>446388.888888889</v>
      </c>
      <c r="N16" s="42" t="n">
        <f aca="false">MAX(0,N13-N15)</f>
        <v>430000</v>
      </c>
      <c r="O16" s="42" t="n">
        <f aca="false">MAX(0,O13-O15)</f>
        <v>413611.111111111</v>
      </c>
      <c r="P16" s="42" t="n">
        <f aca="false">MAX(0,P13-P15)</f>
        <v>450694.444444445</v>
      </c>
      <c r="Q16" s="42" t="n">
        <f aca="false">MAX(0,Q13-Q15)</f>
        <v>432777.777777778</v>
      </c>
      <c r="R16" s="42" t="n">
        <f aca="false">MAX(0,R13-R15)</f>
        <v>468333.333333333</v>
      </c>
      <c r="S16" s="42" t="n">
        <f aca="false">MAX(0,S13-S15)</f>
        <v>448888.888888889</v>
      </c>
      <c r="T16" s="42" t="n">
        <f aca="false">MAX(0,T13-T15)</f>
        <v>429444.444444445</v>
      </c>
      <c r="U16" s="42" t="n">
        <f aca="false">MAX(0,U13-U15)</f>
        <v>410000</v>
      </c>
      <c r="V16" s="42" t="n">
        <f aca="false">MAX(0,V13-V15)</f>
        <v>444027.777777778</v>
      </c>
      <c r="W16" s="42" t="n">
        <f aca="false">MAX(0,W13-W15)</f>
        <v>423055.555555556</v>
      </c>
      <c r="X16" s="42" t="n">
        <f aca="false">MAX(0,X13-X15)</f>
        <v>402083.333333333</v>
      </c>
      <c r="Y16" s="42" t="n">
        <f aca="false">MAX(0,Y13-Y15)</f>
        <v>381111.111111111</v>
      </c>
      <c r="Z16" s="42" t="n">
        <f aca="false">MAX(0,Z13-Z15)</f>
        <v>413611.111111111</v>
      </c>
      <c r="AA16" s="42" t="n">
        <f aca="false">MAX(0,AA13-AA15)</f>
        <v>391111.111111111</v>
      </c>
      <c r="AB16" s="42" t="n">
        <f aca="false">MAX(0,AB13-AB15)</f>
        <v>368611.111111111</v>
      </c>
      <c r="AC16" s="42" t="n">
        <f aca="false">MAX(0,AC13-AC15)</f>
        <v>346111.111111111</v>
      </c>
      <c r="AD16" s="42" t="n">
        <f aca="false">MAX(0,AD13-AD15)</f>
        <v>377083.333333333</v>
      </c>
      <c r="AE16" s="42" t="n">
        <f aca="false">MAX(0,AE13-AE15)</f>
        <v>353055.555555556</v>
      </c>
      <c r="AF16" s="42" t="n">
        <f aca="false">MAX(0,AF13-AF15)</f>
        <v>329027.777777778</v>
      </c>
      <c r="AG16" s="42" t="n">
        <f aca="false">MAX(0,AG13-AG15)</f>
        <v>305000</v>
      </c>
      <c r="AH16" s="42" t="n">
        <f aca="false">MAX(0,AH13-AH15)</f>
        <v>334444.444444445</v>
      </c>
      <c r="AI16" s="42" t="n">
        <f aca="false">MAX(0,AI13-AI15)</f>
        <v>308888.888888889</v>
      </c>
      <c r="AJ16" s="42" t="n">
        <f aca="false">MAX(0,AJ13-AJ15)</f>
        <v>283333.333333334</v>
      </c>
      <c r="AK16" s="42" t="n">
        <f aca="false">MAX(0,AK13-AK15)</f>
        <v>257777.777777778</v>
      </c>
      <c r="AL16" s="42" t="n">
        <f aca="false">MAX(0,AL13-AL15)</f>
        <v>232222.222222222</v>
      </c>
    </row>
  </sheetData>
  <mergeCells count="5">
    <mergeCell ref="A1:AL1"/>
    <mergeCell ref="A5:B5"/>
    <mergeCell ref="C5:AL5"/>
    <mergeCell ref="A10:B10"/>
    <mergeCell ref="C10:AL1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91E8C"/>
    <pageSetUpPr fitToPage="false"/>
  </sheetPr>
  <dimension ref="A1:AL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0"/>
    <col collapsed="false" customWidth="true" hidden="false" outlineLevel="0" max="2" min="2" style="1" width="10"/>
    <col collapsed="false" customWidth="true" hidden="false" outlineLevel="0" max="38" min="3" style="1" width="10.51"/>
  </cols>
  <sheetData>
    <row r="1" customFormat="false" ht="27.75" hidden="false" customHeight="true" outlineLevel="0" collapsed="false">
      <c r="A1" s="2" t="s">
        <v>249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3" customFormat="false" ht="15" hidden="false" customHeight="true" outlineLevel="0" collapsed="false">
      <c r="A3" s="33" t="s">
        <v>147</v>
      </c>
      <c r="B3" s="33" t="s">
        <v>148</v>
      </c>
      <c r="C3" s="34" t="n">
        <v>1</v>
      </c>
      <c r="D3" s="34" t="n">
        <v>2</v>
      </c>
      <c r="E3" s="34" t="n">
        <v>3</v>
      </c>
      <c r="F3" s="34" t="n">
        <v>4</v>
      </c>
      <c r="G3" s="34" t="n">
        <v>5</v>
      </c>
      <c r="H3" s="34" t="n">
        <v>6</v>
      </c>
      <c r="I3" s="34" t="n">
        <v>7</v>
      </c>
      <c r="J3" s="34" t="n">
        <v>8</v>
      </c>
      <c r="K3" s="34" t="n">
        <v>9</v>
      </c>
      <c r="L3" s="34" t="n">
        <v>10</v>
      </c>
      <c r="M3" s="34" t="n">
        <v>11</v>
      </c>
      <c r="N3" s="34" t="n">
        <v>12</v>
      </c>
      <c r="O3" s="34" t="n">
        <v>13</v>
      </c>
      <c r="P3" s="34" t="n">
        <v>14</v>
      </c>
      <c r="Q3" s="34" t="n">
        <v>15</v>
      </c>
      <c r="R3" s="34" t="n">
        <v>16</v>
      </c>
      <c r="S3" s="34" t="n">
        <v>17</v>
      </c>
      <c r="T3" s="34" t="n">
        <v>18</v>
      </c>
      <c r="U3" s="34" t="n">
        <v>19</v>
      </c>
      <c r="V3" s="34" t="n">
        <v>20</v>
      </c>
      <c r="W3" s="34" t="n">
        <v>21</v>
      </c>
      <c r="X3" s="34" t="n">
        <v>22</v>
      </c>
      <c r="Y3" s="34" t="n">
        <v>23</v>
      </c>
      <c r="Z3" s="34" t="n">
        <v>24</v>
      </c>
      <c r="AA3" s="34" t="n">
        <v>25</v>
      </c>
      <c r="AB3" s="34" t="n">
        <v>26</v>
      </c>
      <c r="AC3" s="34" t="n">
        <v>27</v>
      </c>
      <c r="AD3" s="34" t="n">
        <v>28</v>
      </c>
      <c r="AE3" s="34" t="n">
        <v>29</v>
      </c>
      <c r="AF3" s="34" t="n">
        <v>30</v>
      </c>
      <c r="AG3" s="34" t="n">
        <v>31</v>
      </c>
      <c r="AH3" s="34" t="n">
        <v>32</v>
      </c>
      <c r="AI3" s="34" t="n">
        <v>33</v>
      </c>
      <c r="AJ3" s="34" t="n">
        <v>34</v>
      </c>
      <c r="AK3" s="34" t="n">
        <v>35</v>
      </c>
      <c r="AL3" s="34" t="n">
        <v>36</v>
      </c>
    </row>
    <row r="4" customFormat="false" ht="15" hidden="false" customHeight="true" outlineLevel="0" collapsed="false">
      <c r="A4" s="36" t="s">
        <v>250</v>
      </c>
      <c r="B4" s="36"/>
      <c r="C4" s="52" t="s">
        <v>150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</row>
    <row r="5" customFormat="false" ht="15" hidden="false" customHeight="true" outlineLevel="0" collapsed="false">
      <c r="A5" s="6" t="s">
        <v>196</v>
      </c>
      <c r="B5" s="14" t="s">
        <v>58</v>
      </c>
      <c r="C5" s="43" t="n">
        <f aca="false">'Revenue Assumptions'!C16</f>
        <v>40162.5</v>
      </c>
      <c r="D5" s="43" t="n">
        <f aca="false">'Revenue Assumptions'!D16</f>
        <v>82149.43779</v>
      </c>
      <c r="E5" s="43" t="n">
        <f aca="false">'Revenue Assumptions'!E16</f>
        <v>126368.125146094</v>
      </c>
      <c r="F5" s="43" t="n">
        <f aca="false">'Revenue Assumptions'!F16</f>
        <v>173239.615046388</v>
      </c>
      <c r="G5" s="43" t="n">
        <f aca="false">'Revenue Assumptions'!G16</f>
        <v>223199.785631634</v>
      </c>
      <c r="H5" s="43" t="n">
        <f aca="false">'Revenue Assumptions'!H16</f>
        <v>276700.204675643</v>
      </c>
      <c r="I5" s="43" t="n">
        <f aca="false">'Revenue Assumptions'!I16</f>
        <v>358680.927971717</v>
      </c>
      <c r="J5" s="43" t="n">
        <f aca="false">'Revenue Assumptions'!J16</f>
        <v>475935.508910901</v>
      </c>
      <c r="K5" s="43" t="n">
        <f aca="false">'Revenue Assumptions'!K16</f>
        <v>634132.716272</v>
      </c>
      <c r="L5" s="43" t="n">
        <f aca="false">'Revenue Assumptions'!L16</f>
        <v>836198.06058754</v>
      </c>
      <c r="M5" s="43" t="n">
        <f aca="false">'Revenue Assumptions'!M16</f>
        <v>1080560.24871019</v>
      </c>
      <c r="N5" s="43" t="n">
        <f aca="false">'Revenue Assumptions'!N16</f>
        <v>1359709.95300197</v>
      </c>
      <c r="O5" s="43" t="n">
        <f aca="false">'Revenue Assumptions'!O16</f>
        <v>1659624.03234296</v>
      </c>
      <c r="P5" s="43" t="n">
        <f aca="false">'Revenue Assumptions'!P16</f>
        <v>1960541.73439554</v>
      </c>
      <c r="Q5" s="43" t="n">
        <f aca="false">'Revenue Assumptions'!Q16</f>
        <v>2257228.59965587</v>
      </c>
      <c r="R5" s="43" t="n">
        <f aca="false">'Revenue Assumptions'!R16</f>
        <v>2550970.20031746</v>
      </c>
      <c r="S5" s="43" t="n">
        <f aca="false">'Revenue Assumptions'!S16</f>
        <v>2842989.16549892</v>
      </c>
      <c r="T5" s="43" t="n">
        <f aca="false">'Revenue Assumptions'!T16</f>
        <v>3134452.24244627</v>
      </c>
      <c r="U5" s="43" t="n">
        <f aca="false">'Revenue Assumptions'!U16</f>
        <v>3426476.86290209</v>
      </c>
      <c r="V5" s="43" t="n">
        <f aca="false">'Revenue Assumptions'!V16</f>
        <v>3720137.258919</v>
      </c>
      <c r="W5" s="43" t="n">
        <f aca="false">'Revenue Assumptions'!W16</f>
        <v>4016470.1689262</v>
      </c>
      <c r="X5" s="43" t="n">
        <f aca="false">'Revenue Assumptions'!X16</f>
        <v>4316480.1716797</v>
      </c>
      <c r="Y5" s="43" t="n">
        <f aca="false">'Revenue Assumptions'!Y16</f>
        <v>4621144.68281763</v>
      </c>
      <c r="Z5" s="43" t="n">
        <f aca="false">'Revenue Assumptions'!Z16</f>
        <v>4931418.64607809</v>
      </c>
      <c r="AA5" s="43" t="n">
        <f aca="false">'Revenue Assumptions'!AA16</f>
        <v>5248238.94880031</v>
      </c>
      <c r="AB5" s="43" t="n">
        <f aca="false">'Revenue Assumptions'!AB16</f>
        <v>5572528.5891006</v>
      </c>
      <c r="AC5" s="43" t="n">
        <f aca="false">'Revenue Assumptions'!AC16</f>
        <v>5905200.62007719</v>
      </c>
      <c r="AD5" s="43" t="n">
        <f aca="false">'Revenue Assumptions'!AD16</f>
        <v>6247161.89453673</v>
      </c>
      <c r="AE5" s="43" t="n">
        <f aca="false">'Revenue Assumptions'!AE16</f>
        <v>6599316.63203593</v>
      </c>
      <c r="AF5" s="43" t="n">
        <f aca="false">'Revenue Assumptions'!AF16</f>
        <v>6962569.82848147</v>
      </c>
      <c r="AG5" s="43" t="n">
        <f aca="false">'Revenue Assumptions'!AG16</f>
        <v>7337830.52711889</v>
      </c>
      <c r="AH5" s="43" t="n">
        <f aca="false">'Revenue Assumptions'!AH16</f>
        <v>7726014.96845482</v>
      </c>
      <c r="AI5" s="43" t="n">
        <f aca="false">'Revenue Assumptions'!AI16</f>
        <v>8128049.63548737</v>
      </c>
      <c r="AJ5" s="43" t="n">
        <f aca="false">'Revenue Assumptions'!AJ16</f>
        <v>8544874.20955767</v>
      </c>
      <c r="AK5" s="43" t="n">
        <f aca="false">'Revenue Assumptions'!AK16</f>
        <v>8977444.45117256</v>
      </c>
      <c r="AL5" s="43" t="n">
        <f aca="false">'Revenue Assumptions'!AL16</f>
        <v>9426735.0192777</v>
      </c>
    </row>
    <row r="6" customFormat="false" ht="15" hidden="false" customHeight="true" outlineLevel="0" collapsed="false">
      <c r="A6" s="6" t="s">
        <v>201</v>
      </c>
      <c r="B6" s="14" t="s">
        <v>58</v>
      </c>
      <c r="C6" s="43" t="n">
        <f aca="false">'Revenue Assumptions'!C21</f>
        <v>6736.5</v>
      </c>
      <c r="D6" s="43" t="n">
        <f aca="false">'Revenue Assumptions'!D21</f>
        <v>14184.280089</v>
      </c>
      <c r="E6" s="43" t="n">
        <f aca="false">'Revenue Assumptions'!E21</f>
        <v>22410.082706616</v>
      </c>
      <c r="F6" s="43" t="n">
        <f aca="false">'Revenue Assumptions'!F21</f>
        <v>31488.9450210095</v>
      </c>
      <c r="G6" s="43" t="n">
        <f aca="false">'Revenue Assumptions'!G21</f>
        <v>41503.8044054706</v>
      </c>
      <c r="H6" s="43" t="n">
        <f aca="false">'Revenue Assumptions'!H21</f>
        <v>52545.0984579941</v>
      </c>
      <c r="I6" s="43" t="n">
        <f aca="false">'Revenue Assumptions'!I21</f>
        <v>69448.7098065476</v>
      </c>
      <c r="J6" s="43" t="n">
        <f aca="false">'Revenue Assumptions'!J21</f>
        <v>93819.7453559488</v>
      </c>
      <c r="K6" s="43" t="n">
        <f aca="false">'Revenue Assumptions'!K21</f>
        <v>127092.638837646</v>
      </c>
      <c r="L6" s="43" t="n">
        <f aca="false">'Revenue Assumptions'!L21</f>
        <v>170172.425068867</v>
      </c>
      <c r="M6" s="43" t="n">
        <f aca="false">'Revenue Assumptions'!M21</f>
        <v>223024.258340217</v>
      </c>
      <c r="N6" s="43" t="n">
        <f aca="false">'Revenue Assumptions'!N21</f>
        <v>284308.380127951</v>
      </c>
      <c r="O6" s="43" t="n">
        <f aca="false">'Revenue Assumptions'!O21</f>
        <v>351189.248830028</v>
      </c>
      <c r="P6" s="43" t="n">
        <f aca="false">'Revenue Assumptions'!P21</f>
        <v>419441.481340502</v>
      </c>
      <c r="Q6" s="43" t="n">
        <f aca="false">'Revenue Assumptions'!Q21</f>
        <v>487793.081744186</v>
      </c>
      <c r="R6" s="43" t="n">
        <f aca="false">'Revenue Assumptions'!R21</f>
        <v>556358.122861305</v>
      </c>
      <c r="S6" s="43" t="n">
        <f aca="false">'Revenue Assumptions'!S21</f>
        <v>625256.96337394</v>
      </c>
      <c r="T6" s="43" t="n">
        <f aca="false">'Revenue Assumptions'!T21</f>
        <v>694614.813902931</v>
      </c>
      <c r="U6" s="43" t="n">
        <f aca="false">'Revenue Assumptions'!U21</f>
        <v>764560.555268252</v>
      </c>
      <c r="V6" s="43" t="n">
        <f aca="false">'Revenue Assumptions'!V21</f>
        <v>835225.773614827</v>
      </c>
      <c r="W6" s="43" t="n">
        <f aca="false">'Revenue Assumptions'!W21</f>
        <v>906743.981648089</v>
      </c>
      <c r="X6" s="43" t="n">
        <f aca="false">'Revenue Assumptions'!X21</f>
        <v>979249.99922716</v>
      </c>
      <c r="Y6" s="43" t="n">
        <f aca="false">'Revenue Assumptions'!Y21</f>
        <v>1052879.47007451</v>
      </c>
      <c r="Z6" s="43" t="n">
        <f aca="false">'Revenue Assumptions'!Z21</f>
        <v>1127768.49443773</v>
      </c>
      <c r="AA6" s="43" t="n">
        <f aca="false">'Revenue Assumptions'!AA21</f>
        <v>1204053.36023366</v>
      </c>
      <c r="AB6" s="43" t="n">
        <f aca="false">'Revenue Assumptions'!AB21</f>
        <v>1281870.35756255</v>
      </c>
      <c r="AC6" s="43" t="n">
        <f aca="false">'Revenue Assumptions'!AC21</f>
        <v>1361355.66354199</v>
      </c>
      <c r="AD6" s="43" t="n">
        <f aca="false">'Revenue Assumptions'!AD21</f>
        <v>1442645.28621067</v>
      </c>
      <c r="AE6" s="43" t="n">
        <f aca="false">'Revenue Assumptions'!AE21</f>
        <v>1525875.0578244</v>
      </c>
      <c r="AF6" s="43" t="n">
        <f aca="false">'Revenue Assumptions'!AF21</f>
        <v>1611180.66923725</v>
      </c>
      <c r="AG6" s="43" t="n">
        <f aca="false">'Revenue Assumptions'!AG21</f>
        <v>1698697.73825457</v>
      </c>
      <c r="AH6" s="43" t="n">
        <f aca="false">'Revenue Assumptions'!AH21</f>
        <v>1788561.90588367</v>
      </c>
      <c r="AI6" s="43" t="n">
        <f aca="false">'Revenue Assumptions'!AI21</f>
        <v>1880908.95531086</v>
      </c>
      <c r="AJ6" s="43" t="n">
        <f aca="false">'Revenue Assumptions'!AJ21</f>
        <v>1975874.94921723</v>
      </c>
      <c r="AK6" s="43" t="n">
        <f aca="false">'Revenue Assumptions'!AK21</f>
        <v>2073596.38172514</v>
      </c>
      <c r="AL6" s="43" t="n">
        <f aca="false">'Revenue Assumptions'!AL21</f>
        <v>2174210.34185559</v>
      </c>
    </row>
    <row r="7" customFormat="false" ht="15" hidden="false" customHeight="true" outlineLevel="0" collapsed="false">
      <c r="A7" s="6" t="s">
        <v>251</v>
      </c>
      <c r="B7" s="14" t="s">
        <v>58</v>
      </c>
      <c r="C7" s="43" t="n">
        <f aca="false">'Revenue Assumptions'!C24</f>
        <v>0</v>
      </c>
      <c r="D7" s="43" t="n">
        <f aca="false">'Revenue Assumptions'!D24</f>
        <v>0</v>
      </c>
      <c r="E7" s="43" t="n">
        <f aca="false">'Revenue Assumptions'!E24</f>
        <v>0</v>
      </c>
      <c r="F7" s="43" t="n">
        <f aca="false">'Revenue Assumptions'!F24</f>
        <v>0</v>
      </c>
      <c r="G7" s="43" t="n">
        <f aca="false">'Revenue Assumptions'!G24</f>
        <v>0</v>
      </c>
      <c r="H7" s="43" t="n">
        <f aca="false">'Revenue Assumptions'!H24</f>
        <v>0</v>
      </c>
      <c r="I7" s="43" t="n">
        <f aca="false">'Revenue Assumptions'!I24</f>
        <v>20000</v>
      </c>
      <c r="J7" s="43" t="n">
        <f aca="false">'Revenue Assumptions'!J24</f>
        <v>21200</v>
      </c>
      <c r="K7" s="43" t="n">
        <f aca="false">'Revenue Assumptions'!K24</f>
        <v>22472</v>
      </c>
      <c r="L7" s="43" t="n">
        <f aca="false">'Revenue Assumptions'!L24</f>
        <v>23820.32</v>
      </c>
      <c r="M7" s="43" t="n">
        <f aca="false">'Revenue Assumptions'!M24</f>
        <v>25249.5392</v>
      </c>
      <c r="N7" s="43" t="n">
        <f aca="false">'Revenue Assumptions'!N24</f>
        <v>26764.511552</v>
      </c>
      <c r="O7" s="43" t="n">
        <f aca="false">'Revenue Assumptions'!O24</f>
        <v>28370.38224512</v>
      </c>
      <c r="P7" s="43" t="n">
        <f aca="false">'Revenue Assumptions'!P24</f>
        <v>30072.6051798272</v>
      </c>
      <c r="Q7" s="43" t="n">
        <f aca="false">'Revenue Assumptions'!Q24</f>
        <v>31876.9614906168</v>
      </c>
      <c r="R7" s="43" t="n">
        <f aca="false">'Revenue Assumptions'!R24</f>
        <v>33789.5791800539</v>
      </c>
      <c r="S7" s="43" t="n">
        <f aca="false">'Revenue Assumptions'!S24</f>
        <v>35816.9539308571</v>
      </c>
      <c r="T7" s="43" t="n">
        <f aca="false">'Revenue Assumptions'!T24</f>
        <v>37965.9711667085</v>
      </c>
      <c r="U7" s="43" t="n">
        <f aca="false">'Revenue Assumptions'!U24</f>
        <v>40243.929436711</v>
      </c>
      <c r="V7" s="43" t="n">
        <f aca="false">'Revenue Assumptions'!V24</f>
        <v>42658.5652029137</v>
      </c>
      <c r="W7" s="43" t="n">
        <f aca="false">'Revenue Assumptions'!W24</f>
        <v>45218.0791150885</v>
      </c>
      <c r="X7" s="43" t="n">
        <f aca="false">'Revenue Assumptions'!X24</f>
        <v>47931.1638619938</v>
      </c>
      <c r="Y7" s="43" t="n">
        <f aca="false">'Revenue Assumptions'!Y24</f>
        <v>50807.0336937135</v>
      </c>
      <c r="Z7" s="43" t="n">
        <f aca="false">'Revenue Assumptions'!Z24</f>
        <v>53855.4557153363</v>
      </c>
      <c r="AA7" s="43" t="n">
        <f aca="false">'Revenue Assumptions'!AA24</f>
        <v>57086.7830582565</v>
      </c>
      <c r="AB7" s="43" t="n">
        <f aca="false">'Revenue Assumptions'!AB24</f>
        <v>60511.9900417518</v>
      </c>
      <c r="AC7" s="43" t="n">
        <f aca="false">'Revenue Assumptions'!AC24</f>
        <v>64142.709444257</v>
      </c>
      <c r="AD7" s="43" t="n">
        <f aca="false">'Revenue Assumptions'!AD24</f>
        <v>67991.2720109124</v>
      </c>
      <c r="AE7" s="43" t="n">
        <f aca="false">'Revenue Assumptions'!AE24</f>
        <v>72070.7483315671</v>
      </c>
      <c r="AF7" s="43" t="n">
        <f aca="false">'Revenue Assumptions'!AF24</f>
        <v>76394.9932314612</v>
      </c>
      <c r="AG7" s="43" t="n">
        <f aca="false">'Revenue Assumptions'!AG24</f>
        <v>80978.6928253488</v>
      </c>
      <c r="AH7" s="43" t="n">
        <f aca="false">'Revenue Assumptions'!AH24</f>
        <v>85837.4143948698</v>
      </c>
      <c r="AI7" s="43" t="n">
        <f aca="false">'Revenue Assumptions'!AI24</f>
        <v>90987.659258562</v>
      </c>
      <c r="AJ7" s="43" t="n">
        <f aca="false">'Revenue Assumptions'!AJ24</f>
        <v>96446.9188140757</v>
      </c>
      <c r="AK7" s="43" t="n">
        <f aca="false">'Revenue Assumptions'!AK24</f>
        <v>102233.73394292</v>
      </c>
      <c r="AL7" s="43" t="n">
        <f aca="false">'Revenue Assumptions'!AL24</f>
        <v>108367.757979495</v>
      </c>
    </row>
    <row r="8" customFormat="false" ht="15" hidden="false" customHeight="true" outlineLevel="0" collapsed="false">
      <c r="A8" s="6" t="s">
        <v>204</v>
      </c>
      <c r="B8" s="14" t="s">
        <v>58</v>
      </c>
      <c r="C8" s="53" t="n">
        <f aca="false">SUM(C5:C7)</f>
        <v>46899</v>
      </c>
      <c r="D8" s="53" t="n">
        <f aca="false">SUM(D5:D7)</f>
        <v>96333.717879</v>
      </c>
      <c r="E8" s="53" t="n">
        <f aca="false">SUM(E5:E7)</f>
        <v>148778.20785271</v>
      </c>
      <c r="F8" s="53" t="n">
        <f aca="false">SUM(F5:F7)</f>
        <v>204728.560067398</v>
      </c>
      <c r="G8" s="53" t="n">
        <f aca="false">SUM(G5:G7)</f>
        <v>264703.590037104</v>
      </c>
      <c r="H8" s="53" t="n">
        <f aca="false">SUM(H5:H7)</f>
        <v>329245.303133637</v>
      </c>
      <c r="I8" s="53" t="n">
        <f aca="false">SUM(I5:I7)</f>
        <v>448129.637778265</v>
      </c>
      <c r="J8" s="53" t="n">
        <f aca="false">SUM(J5:J7)</f>
        <v>590955.25426685</v>
      </c>
      <c r="K8" s="53" t="n">
        <f aca="false">SUM(K5:K7)</f>
        <v>783697.355109646</v>
      </c>
      <c r="L8" s="53" t="n">
        <f aca="false">SUM(L5:L7)</f>
        <v>1030190.80565641</v>
      </c>
      <c r="M8" s="53" t="n">
        <f aca="false">SUM(M5:M7)</f>
        <v>1328834.04625041</v>
      </c>
      <c r="N8" s="53" t="n">
        <f aca="false">SUM(N5:N7)</f>
        <v>1670782.84468193</v>
      </c>
      <c r="O8" s="53" t="n">
        <f aca="false">SUM(O5:O7)</f>
        <v>2039183.66341811</v>
      </c>
      <c r="P8" s="53" t="n">
        <f aca="false">SUM(P5:P7)</f>
        <v>2410055.82091587</v>
      </c>
      <c r="Q8" s="53" t="n">
        <f aca="false">SUM(Q5:Q7)</f>
        <v>2776898.64289067</v>
      </c>
      <c r="R8" s="53" t="n">
        <f aca="false">SUM(R5:R7)</f>
        <v>3141117.90235882</v>
      </c>
      <c r="S8" s="53" t="n">
        <f aca="false">SUM(S5:S7)</f>
        <v>3504063.08280371</v>
      </c>
      <c r="T8" s="53" t="n">
        <f aca="false">SUM(T5:T7)</f>
        <v>3867033.02751591</v>
      </c>
      <c r="U8" s="53" t="n">
        <f aca="false">SUM(U5:U7)</f>
        <v>4231281.34760705</v>
      </c>
      <c r="V8" s="53" t="n">
        <f aca="false">SUM(V5:V7)</f>
        <v>4598021.59773674</v>
      </c>
      <c r="W8" s="53" t="n">
        <f aca="false">SUM(W5:W7)</f>
        <v>4968432.22968938</v>
      </c>
      <c r="X8" s="53" t="n">
        <f aca="false">SUM(X5:X7)</f>
        <v>5343661.33476886</v>
      </c>
      <c r="Y8" s="53" t="n">
        <f aca="false">SUM(Y5:Y7)</f>
        <v>5724831.18658585</v>
      </c>
      <c r="Z8" s="53" t="n">
        <f aca="false">SUM(Z5:Z7)</f>
        <v>6113042.59623115</v>
      </c>
      <c r="AA8" s="53" t="n">
        <f aca="false">SUM(AA5:AA7)</f>
        <v>6509379.09209222</v>
      </c>
      <c r="AB8" s="53" t="n">
        <f aca="false">SUM(AB5:AB7)</f>
        <v>6914910.9367049</v>
      </c>
      <c r="AC8" s="53" t="n">
        <f aca="false">SUM(AC5:AC7)</f>
        <v>7330698.99306343</v>
      </c>
      <c r="AD8" s="53" t="n">
        <f aca="false">SUM(AD5:AD7)</f>
        <v>7757798.45275831</v>
      </c>
      <c r="AE8" s="53" t="n">
        <f aca="false">SUM(AE5:AE7)</f>
        <v>8197262.4381919</v>
      </c>
      <c r="AF8" s="53" t="n">
        <f aca="false">SUM(AF5:AF7)</f>
        <v>8650145.49095019</v>
      </c>
      <c r="AG8" s="53" t="n">
        <f aca="false">SUM(AG5:AG7)</f>
        <v>9117506.95819881</v>
      </c>
      <c r="AH8" s="53" t="n">
        <f aca="false">SUM(AH5:AH7)</f>
        <v>9600414.28873336</v>
      </c>
      <c r="AI8" s="53" t="n">
        <f aca="false">SUM(AI5:AI7)</f>
        <v>10099946.2500568</v>
      </c>
      <c r="AJ8" s="53" t="n">
        <f aca="false">SUM(AJ5:AJ7)</f>
        <v>10617196.077589</v>
      </c>
      <c r="AK8" s="53" t="n">
        <f aca="false">SUM(AK5:AK7)</f>
        <v>11153274.5668406</v>
      </c>
      <c r="AL8" s="53" t="n">
        <f aca="false">SUM(AL5:AL7)</f>
        <v>11709313.1191128</v>
      </c>
    </row>
    <row r="9" customFormat="false" ht="15" hidden="false" customHeight="true" outlineLevel="0" collapsed="false">
      <c r="A9" s="36" t="s">
        <v>252</v>
      </c>
      <c r="B9" s="36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</row>
    <row r="10" customFormat="false" ht="15" hidden="false" customHeight="true" outlineLevel="0" collapsed="false">
      <c r="A10" s="6" t="s">
        <v>111</v>
      </c>
      <c r="B10" s="14" t="s">
        <v>58</v>
      </c>
      <c r="C10" s="43" t="n">
        <f aca="false">'Expense Assumptions'!C7</f>
        <v>5355</v>
      </c>
      <c r="D10" s="43" t="n">
        <f aca="false">'Expense Assumptions'!D7</f>
        <v>10953.258372</v>
      </c>
      <c r="E10" s="43" t="n">
        <f aca="false">'Expense Assumptions'!E7</f>
        <v>16849.0833528125</v>
      </c>
      <c r="F10" s="43" t="n">
        <f aca="false">'Expense Assumptions'!F7</f>
        <v>23098.6153395185</v>
      </c>
      <c r="G10" s="43" t="n">
        <f aca="false">'Expense Assumptions'!G7</f>
        <v>29759.9714175512</v>
      </c>
      <c r="H10" s="43" t="n">
        <f aca="false">'Expense Assumptions'!H7</f>
        <v>36893.3606234191</v>
      </c>
      <c r="I10" s="43" t="n">
        <f aca="false">'Expense Assumptions'!I7</f>
        <v>47824.1237295623</v>
      </c>
      <c r="J10" s="43" t="n">
        <f aca="false">'Expense Assumptions'!J7</f>
        <v>63458.0678547868</v>
      </c>
      <c r="K10" s="43" t="n">
        <f aca="false">'Expense Assumptions'!K7</f>
        <v>84551.0288362667</v>
      </c>
      <c r="L10" s="43" t="n">
        <f aca="false">'Expense Assumptions'!L7</f>
        <v>111493.074745005</v>
      </c>
      <c r="M10" s="43" t="n">
        <f aca="false">'Expense Assumptions'!M7</f>
        <v>144074.699828025</v>
      </c>
      <c r="N10" s="43" t="n">
        <f aca="false">'Expense Assumptions'!N7</f>
        <v>181294.660400263</v>
      </c>
      <c r="O10" s="43" t="n">
        <f aca="false">'Expense Assumptions'!O7</f>
        <v>221283.204312395</v>
      </c>
      <c r="P10" s="43" t="n">
        <f aca="false">'Expense Assumptions'!P7</f>
        <v>261405.564586072</v>
      </c>
      <c r="Q10" s="43" t="n">
        <f aca="false">'Expense Assumptions'!Q7</f>
        <v>300963.813287449</v>
      </c>
      <c r="R10" s="43" t="n">
        <f aca="false">'Expense Assumptions'!R7</f>
        <v>340129.360042328</v>
      </c>
      <c r="S10" s="43" t="n">
        <f aca="false">'Expense Assumptions'!S7</f>
        <v>379065.222066522</v>
      </c>
      <c r="T10" s="43" t="n">
        <f aca="false">'Expense Assumptions'!T7</f>
        <v>417926.965659503</v>
      </c>
      <c r="U10" s="43" t="n">
        <f aca="false">'Expense Assumptions'!U7</f>
        <v>456863.581720278</v>
      </c>
      <c r="V10" s="43" t="n">
        <f aca="false">'Expense Assumptions'!V7</f>
        <v>496018.3011892</v>
      </c>
      <c r="W10" s="43" t="n">
        <f aca="false">'Expense Assumptions'!W7</f>
        <v>535529.355856826</v>
      </c>
      <c r="X10" s="43" t="n">
        <f aca="false">'Expense Assumptions'!X7</f>
        <v>575530.689557294</v>
      </c>
      <c r="Y10" s="43" t="n">
        <f aca="false">'Expense Assumptions'!Y7</f>
        <v>616152.624375684</v>
      </c>
      <c r="Z10" s="43" t="n">
        <f aca="false">'Expense Assumptions'!Z7</f>
        <v>657522.486143745</v>
      </c>
      <c r="AA10" s="43" t="n">
        <f aca="false">'Expense Assumptions'!AA7</f>
        <v>699765.193173375</v>
      </c>
      <c r="AB10" s="43" t="n">
        <f aca="false">'Expense Assumptions'!AB7</f>
        <v>743003.81188008</v>
      </c>
      <c r="AC10" s="43" t="n">
        <f aca="false">'Expense Assumptions'!AC7</f>
        <v>787360.082676958</v>
      </c>
      <c r="AD10" s="43" t="n">
        <f aca="false">'Expense Assumptions'!AD7</f>
        <v>832954.919271564</v>
      </c>
      <c r="AE10" s="43" t="n">
        <f aca="false">'Expense Assumptions'!AE7</f>
        <v>879908.884271458</v>
      </c>
      <c r="AF10" s="43" t="n">
        <f aca="false">'Expense Assumptions'!AF7</f>
        <v>928342.64379753</v>
      </c>
      <c r="AG10" s="43" t="n">
        <f aca="false">'Expense Assumptions'!AG7</f>
        <v>978377.403615852</v>
      </c>
      <c r="AH10" s="43" t="n">
        <f aca="false">'Expense Assumptions'!AH7</f>
        <v>1030135.32912731</v>
      </c>
      <c r="AI10" s="43" t="n">
        <f aca="false">'Expense Assumptions'!AI7</f>
        <v>1083739.95139832</v>
      </c>
      <c r="AJ10" s="43" t="n">
        <f aca="false">'Expense Assumptions'!AJ7</f>
        <v>1139316.56127436</v>
      </c>
      <c r="AK10" s="43" t="n">
        <f aca="false">'Expense Assumptions'!AK7</f>
        <v>1196992.59348967</v>
      </c>
      <c r="AL10" s="43" t="n">
        <f aca="false">'Expense Assumptions'!AL7</f>
        <v>1256898.00257036</v>
      </c>
    </row>
    <row r="11" customFormat="false" ht="15" hidden="false" customHeight="true" outlineLevel="0" collapsed="false">
      <c r="A11" s="6" t="s">
        <v>253</v>
      </c>
      <c r="B11" s="14" t="s">
        <v>58</v>
      </c>
      <c r="C11" s="43" t="n">
        <f aca="false">'Expense Assumptions'!C12</f>
        <v>28600</v>
      </c>
      <c r="D11" s="43" t="n">
        <f aca="false">'Expense Assumptions'!D12</f>
        <v>32219.152</v>
      </c>
      <c r="E11" s="43" t="n">
        <f aca="false">'Expense Assumptions'!E12</f>
        <v>35887.269184</v>
      </c>
      <c r="F11" s="43" t="n">
        <f aca="false">'Expense Assumptions'!F12</f>
        <v>39632.834374144</v>
      </c>
      <c r="G11" s="43" t="n">
        <f aca="false">'Expense Assumptions'!G12</f>
        <v>43483.1014943089</v>
      </c>
      <c r="H11" s="43" t="n">
        <f aca="false">'Expense Assumptions'!H12</f>
        <v>47464.170349443</v>
      </c>
      <c r="I11" s="43" t="n">
        <f aca="false">'Expense Assumptions'!I12</f>
        <v>53548.8761344423</v>
      </c>
      <c r="J11" s="43" t="n">
        <f aca="false">'Expense Assumptions'!J12</f>
        <v>62138.8684948955</v>
      </c>
      <c r="K11" s="43" t="n">
        <f aca="false">'Expense Assumptions'!K12</f>
        <v>73513.2699065352</v>
      </c>
      <c r="L11" s="43" t="n">
        <f aca="false">'Expense Assumptions'!L12</f>
        <v>87717.59153023</v>
      </c>
      <c r="M11" s="43" t="n">
        <f aca="false">'Expense Assumptions'!M12</f>
        <v>104456.426930382</v>
      </c>
      <c r="N11" s="43" t="n">
        <f aca="false">'Expense Assumptions'!N12</f>
        <v>123022.584568001</v>
      </c>
      <c r="O11" s="43" t="n">
        <f aca="false">'Expense Assumptions'!O12</f>
        <v>142297.678299943</v>
      </c>
      <c r="P11" s="43" t="n">
        <f aca="false">'Expense Assumptions'!P12</f>
        <v>160848.741957613</v>
      </c>
      <c r="Q11" s="43" t="n">
        <f aca="false">'Expense Assumptions'!Q12</f>
        <v>178339.803291033</v>
      </c>
      <c r="R11" s="43" t="n">
        <f aca="false">'Expense Assumptions'!R12</f>
        <v>194896.554361693</v>
      </c>
      <c r="S11" s="43" t="n">
        <f aca="false">'Expense Assumptions'!S12</f>
        <v>210632.58765648</v>
      </c>
      <c r="T11" s="43" t="n">
        <f aca="false">'Expense Assumptions'!T12</f>
        <v>225650.616953671</v>
      </c>
      <c r="U11" s="43" t="n">
        <f aca="false">'Expense Assumptions'!U12</f>
        <v>240043.576350807</v>
      </c>
      <c r="V11" s="43" t="n">
        <f aca="false">'Expense Assumptions'!V12</f>
        <v>253895.609643856</v>
      </c>
      <c r="W11" s="43" t="n">
        <f aca="false">'Expense Assumptions'!W12</f>
        <v>267282.961028214</v>
      </c>
      <c r="X11" s="43" t="n">
        <f aca="false">'Expense Assumptions'!X12</f>
        <v>280274.776995203</v>
      </c>
      <c r="Y11" s="43" t="n">
        <f aca="false">'Expense Assumptions'!Y12</f>
        <v>292933.828310464</v>
      </c>
      <c r="Z11" s="43" t="n">
        <f aca="false">'Expense Assumptions'!Z12</f>
        <v>305317.16007214</v>
      </c>
      <c r="AA11" s="43" t="n">
        <f aca="false">'Expense Assumptions'!AA12</f>
        <v>317476.677047102</v>
      </c>
      <c r="AB11" s="43" t="n">
        <f aca="false">'Expense Assumptions'!AB12</f>
        <v>329459.670763761</v>
      </c>
      <c r="AC11" s="43" t="n">
        <f aca="false">'Expense Assumptions'!AC12</f>
        <v>341309.294192324</v>
      </c>
      <c r="AD11" s="43" t="n">
        <f aca="false">'Expense Assumptions'!AD12</f>
        <v>353064.989260374</v>
      </c>
      <c r="AE11" s="43" t="n">
        <f aca="false">'Expense Assumptions'!AE12</f>
        <v>364762.871927054</v>
      </c>
      <c r="AF11" s="43" t="n">
        <f aca="false">'Expense Assumptions'!AF12</f>
        <v>376436.079066924</v>
      </c>
      <c r="AG11" s="43" t="n">
        <f aca="false">'Expense Assumptions'!AG12</f>
        <v>388115.080989621</v>
      </c>
      <c r="AH11" s="43" t="n">
        <f aca="false">'Expense Assumptions'!AH12</f>
        <v>399827.963039003</v>
      </c>
      <c r="AI11" s="43" t="n">
        <f aca="false">'Expense Assumptions'!AI12</f>
        <v>411600.679371227</v>
      </c>
      <c r="AJ11" s="43" t="n">
        <f aca="false">'Expense Assumptions'!AJ12</f>
        <v>423457.281701462</v>
      </c>
      <c r="AK11" s="43" t="n">
        <f aca="false">'Expense Assumptions'!AK12</f>
        <v>435420.125530101</v>
      </c>
      <c r="AL11" s="43" t="n">
        <f aca="false">'Expense Assumptions'!AL12</f>
        <v>447510.056108453</v>
      </c>
    </row>
    <row r="12" customFormat="false" ht="15" hidden="false" customHeight="true" outlineLevel="0" collapsed="false">
      <c r="A12" s="6" t="s">
        <v>254</v>
      </c>
      <c r="B12" s="14" t="s">
        <v>58</v>
      </c>
      <c r="C12" s="54" t="n">
        <f aca="false">C10+C11</f>
        <v>33955</v>
      </c>
      <c r="D12" s="54" t="n">
        <f aca="false">D10+D11</f>
        <v>43172.410372</v>
      </c>
      <c r="E12" s="54" t="n">
        <f aca="false">E10+E11</f>
        <v>52736.3525368125</v>
      </c>
      <c r="F12" s="54" t="n">
        <f aca="false">F10+F11</f>
        <v>62731.4497136625</v>
      </c>
      <c r="G12" s="54" t="n">
        <f aca="false">G10+G11</f>
        <v>73243.07291186</v>
      </c>
      <c r="H12" s="54" t="n">
        <f aca="false">H10+H11</f>
        <v>84357.5309728621</v>
      </c>
      <c r="I12" s="54" t="n">
        <f aca="false">I10+I11</f>
        <v>101372.999864005</v>
      </c>
      <c r="J12" s="54" t="n">
        <f aca="false">J10+J11</f>
        <v>125596.936349682</v>
      </c>
      <c r="K12" s="54" t="n">
        <f aca="false">K10+K11</f>
        <v>158064.298742802</v>
      </c>
      <c r="L12" s="54" t="n">
        <f aca="false">L10+L11</f>
        <v>199210.666275235</v>
      </c>
      <c r="M12" s="54" t="n">
        <f aca="false">M10+M11</f>
        <v>248531.126758407</v>
      </c>
      <c r="N12" s="54" t="n">
        <f aca="false">N10+N11</f>
        <v>304317.244968264</v>
      </c>
      <c r="O12" s="54" t="n">
        <f aca="false">O10+O11</f>
        <v>363580.882612337</v>
      </c>
      <c r="P12" s="54" t="n">
        <f aca="false">P10+P11</f>
        <v>422254.306543685</v>
      </c>
      <c r="Q12" s="54" t="n">
        <f aca="false">Q10+Q11</f>
        <v>479303.616578482</v>
      </c>
      <c r="R12" s="54" t="n">
        <f aca="false">R10+R11</f>
        <v>535025.91440402</v>
      </c>
      <c r="S12" s="54" t="n">
        <f aca="false">S10+S11</f>
        <v>589697.809723003</v>
      </c>
      <c r="T12" s="54" t="n">
        <f aca="false">T10+T11</f>
        <v>643577.582613174</v>
      </c>
      <c r="U12" s="54" t="n">
        <f aca="false">U10+U11</f>
        <v>696907.158071086</v>
      </c>
      <c r="V12" s="54" t="n">
        <f aca="false">V10+V11</f>
        <v>749913.910833056</v>
      </c>
      <c r="W12" s="54" t="n">
        <f aca="false">W10+W11</f>
        <v>802812.31688504</v>
      </c>
      <c r="X12" s="54" t="n">
        <f aca="false">X10+X11</f>
        <v>855805.466552497</v>
      </c>
      <c r="Y12" s="54" t="n">
        <f aca="false">Y10+Y11</f>
        <v>909086.452686147</v>
      </c>
      <c r="Z12" s="54" t="n">
        <f aca="false">Z10+Z11</f>
        <v>962839.646215885</v>
      </c>
      <c r="AA12" s="54" t="n">
        <f aca="false">AA10+AA11</f>
        <v>1017241.87022048</v>
      </c>
      <c r="AB12" s="54" t="n">
        <f aca="false">AB10+AB11</f>
        <v>1072463.48264384</v>
      </c>
      <c r="AC12" s="54" t="n">
        <f aca="false">AC10+AC11</f>
        <v>1128669.37686928</v>
      </c>
      <c r="AD12" s="54" t="n">
        <f aca="false">AD10+AD11</f>
        <v>1186019.90853194</v>
      </c>
      <c r="AE12" s="54" t="n">
        <f aca="false">AE10+AE11</f>
        <v>1244671.75619851</v>
      </c>
      <c r="AF12" s="54" t="n">
        <f aca="false">AF10+AF11</f>
        <v>1304778.72286445</v>
      </c>
      <c r="AG12" s="54" t="n">
        <f aca="false">AG10+AG11</f>
        <v>1366492.48460547</v>
      </c>
      <c r="AH12" s="54" t="n">
        <f aca="false">AH10+AH11</f>
        <v>1429963.29216631</v>
      </c>
      <c r="AI12" s="54" t="n">
        <f aca="false">AI10+AI11</f>
        <v>1495340.63076954</v>
      </c>
      <c r="AJ12" s="54" t="n">
        <f aca="false">AJ10+AJ11</f>
        <v>1562773.84297582</v>
      </c>
      <c r="AK12" s="54" t="n">
        <f aca="false">AK10+AK11</f>
        <v>1632412.71901978</v>
      </c>
      <c r="AL12" s="54" t="n">
        <f aca="false">AL10+AL11</f>
        <v>1704408.05867881</v>
      </c>
    </row>
    <row r="13" customFormat="false" ht="15" hidden="false" customHeight="true" outlineLevel="0" collapsed="false">
      <c r="A13" s="6" t="s">
        <v>255</v>
      </c>
      <c r="B13" s="14" t="s">
        <v>58</v>
      </c>
      <c r="C13" s="53" t="n">
        <f aca="false">C8-C12</f>
        <v>12944</v>
      </c>
      <c r="D13" s="53" t="n">
        <f aca="false">D8-D12</f>
        <v>53161.307507</v>
      </c>
      <c r="E13" s="53" t="n">
        <f aca="false">E8-E12</f>
        <v>96041.8553158971</v>
      </c>
      <c r="F13" s="53" t="n">
        <f aca="false">F8-F12</f>
        <v>141997.110353735</v>
      </c>
      <c r="G13" s="53" t="n">
        <f aca="false">G8-G12</f>
        <v>191460.517125244</v>
      </c>
      <c r="H13" s="53" t="n">
        <f aca="false">H8-H12</f>
        <v>244887.772160775</v>
      </c>
      <c r="I13" s="53" t="n">
        <f aca="false">I8-I12</f>
        <v>346756.63791426</v>
      </c>
      <c r="J13" s="53" t="n">
        <f aca="false">J8-J12</f>
        <v>465358.317917167</v>
      </c>
      <c r="K13" s="53" t="n">
        <f aca="false">K8-K12</f>
        <v>625633.056366844</v>
      </c>
      <c r="L13" s="53" t="n">
        <f aca="false">L8-L12</f>
        <v>830980.139381172</v>
      </c>
      <c r="M13" s="53" t="n">
        <f aca="false">M8-M12</f>
        <v>1080302.919492</v>
      </c>
      <c r="N13" s="53" t="n">
        <f aca="false">N8-N12</f>
        <v>1366465.59971366</v>
      </c>
      <c r="O13" s="53" t="n">
        <f aca="false">O8-O12</f>
        <v>1675602.78080577</v>
      </c>
      <c r="P13" s="53" t="n">
        <f aca="false">P8-P12</f>
        <v>1987801.51437219</v>
      </c>
      <c r="Q13" s="53" t="n">
        <f aca="false">Q8-Q12</f>
        <v>2297595.02631219</v>
      </c>
      <c r="R13" s="53" t="n">
        <f aca="false">R8-R12</f>
        <v>2606091.9879548</v>
      </c>
      <c r="S13" s="53" t="n">
        <f aca="false">S8-S12</f>
        <v>2914365.27308071</v>
      </c>
      <c r="T13" s="53" t="n">
        <f aca="false">T8-T12</f>
        <v>3223455.44490274</v>
      </c>
      <c r="U13" s="53" t="n">
        <f aca="false">U8-U12</f>
        <v>3534374.18953596</v>
      </c>
      <c r="V13" s="53" t="n">
        <f aca="false">V8-V12</f>
        <v>3848107.68690368</v>
      </c>
      <c r="W13" s="53" t="n">
        <f aca="false">W8-W12</f>
        <v>4165619.91280433</v>
      </c>
      <c r="X13" s="53" t="n">
        <f aca="false">X8-X12</f>
        <v>4487855.86821636</v>
      </c>
      <c r="Y13" s="53" t="n">
        <f aca="false">Y8-Y12</f>
        <v>4815744.7338997</v>
      </c>
      <c r="Z13" s="53" t="n">
        <f aca="false">Z8-Z12</f>
        <v>5150202.95001527</v>
      </c>
      <c r="AA13" s="53" t="n">
        <f aca="false">AA8-AA12</f>
        <v>5492137.22187175</v>
      </c>
      <c r="AB13" s="53" t="n">
        <f aca="false">AB8-AB12</f>
        <v>5842447.45406106</v>
      </c>
      <c r="AC13" s="53" t="n">
        <f aca="false">AC8-AC12</f>
        <v>6202029.61619415</v>
      </c>
      <c r="AD13" s="53" t="n">
        <f aca="false">AD8-AD12</f>
        <v>6571778.54422637</v>
      </c>
      <c r="AE13" s="53" t="n">
        <f aca="false">AE8-AE12</f>
        <v>6952590.68199339</v>
      </c>
      <c r="AF13" s="53" t="n">
        <f aca="false">AF8-AF12</f>
        <v>7345366.76808573</v>
      </c>
      <c r="AG13" s="53" t="n">
        <f aca="false">AG8-AG12</f>
        <v>7751014.47359334</v>
      </c>
      <c r="AH13" s="53" t="n">
        <f aca="false">AH8-AH12</f>
        <v>8170450.99656705</v>
      </c>
      <c r="AI13" s="53" t="n">
        <f aca="false">AI8-AI12</f>
        <v>8604605.61928726</v>
      </c>
      <c r="AJ13" s="53" t="n">
        <f aca="false">AJ8-AJ12</f>
        <v>9054422.23461316</v>
      </c>
      <c r="AK13" s="53" t="n">
        <f aca="false">AK8-AK12</f>
        <v>9520861.84782085</v>
      </c>
      <c r="AL13" s="53" t="n">
        <f aca="false">AL8-AL12</f>
        <v>10004905.060434</v>
      </c>
    </row>
    <row r="14" customFormat="false" ht="15" hidden="false" customHeight="true" outlineLevel="0" collapsed="false">
      <c r="A14" s="6" t="s">
        <v>256</v>
      </c>
      <c r="B14" s="14" t="s">
        <v>60</v>
      </c>
      <c r="C14" s="55" t="n">
        <f aca="false">IF(C8=0,0,C13/C8)</f>
        <v>0.275997356020384</v>
      </c>
      <c r="D14" s="55" t="n">
        <f aca="false">IF(D8=0,0,D13/D8)</f>
        <v>0.551845279902653</v>
      </c>
      <c r="E14" s="55" t="n">
        <f aca="false">IF(E8=0,0,E13/E8)</f>
        <v>0.645537116638604</v>
      </c>
      <c r="F14" s="55" t="n">
        <f aca="false">IF(F8=0,0,F13/F8)</f>
        <v>0.6935872078961</v>
      </c>
      <c r="G14" s="55" t="n">
        <f aca="false">IF(G8=0,0,G13/G8)</f>
        <v>0.723301550607631</v>
      </c>
      <c r="H14" s="55" t="n">
        <f aca="false">IF(H8=0,0,H13/H8)</f>
        <v>0.743785165133784</v>
      </c>
      <c r="I14" s="55" t="n">
        <f aca="false">IF(I8=0,0,I13/I8)</f>
        <v>0.773786441872956</v>
      </c>
      <c r="J14" s="55" t="n">
        <f aca="false">IF(J8=0,0,J13/J8)</f>
        <v>0.78746794204326</v>
      </c>
      <c r="K14" s="55" t="n">
        <f aca="false">IF(K8=0,0,K13/K8)</f>
        <v>0.798309516151567</v>
      </c>
      <c r="L14" s="55" t="n">
        <f aca="false">IF(L8=0,0,L13/L8)</f>
        <v>0.806627408067087</v>
      </c>
      <c r="M14" s="55" t="n">
        <f aca="false">IF(M8=0,0,M13/M8)</f>
        <v>0.81297053047392</v>
      </c>
      <c r="N14" s="55" t="n">
        <f aca="false">IF(N8=0,0,N13/N8)</f>
        <v>0.817859486684999</v>
      </c>
      <c r="O14" s="55" t="n">
        <f aca="false">IF(O8=0,0,O13/O8)</f>
        <v>0.821702728824878</v>
      </c>
      <c r="P14" s="55" t="n">
        <f aca="false">IF(P8=0,0,P13/P8)</f>
        <v>0.824794802311583</v>
      </c>
      <c r="Q14" s="55" t="n">
        <f aca="false">IF(Q8=0,0,Q13/Q8)</f>
        <v>0.827396070862874</v>
      </c>
      <c r="R14" s="55" t="n">
        <f aca="false">IF(R8=0,0,R13/R8)</f>
        <v>0.82967022218356</v>
      </c>
      <c r="S14" s="55" t="n">
        <f aca="false">IF(S8=0,0,S13/S8)</f>
        <v>0.831710275817533</v>
      </c>
      <c r="T14" s="55" t="n">
        <f aca="false">IF(T8=0,0,T13/T8)</f>
        <v>0.833573290418315</v>
      </c>
      <c r="U14" s="55" t="n">
        <f aca="false">IF(U8=0,0,U13/U8)</f>
        <v>0.835296426585953</v>
      </c>
      <c r="V14" s="55" t="n">
        <f aca="false">IF(V8=0,0,V13/V8)</f>
        <v>0.836905091702444</v>
      </c>
      <c r="W14" s="55" t="n">
        <f aca="false">IF(W8=0,0,W13/W8)</f>
        <v>0.83841737599081</v>
      </c>
      <c r="X14" s="55" t="n">
        <f aca="false">IF(X8=0,0,X13/X8)</f>
        <v>0.839846612100182</v>
      </c>
      <c r="Y14" s="55" t="n">
        <f aca="false">IF(Y8=0,0,Y13/Y8)</f>
        <v>0.841202924058918</v>
      </c>
      <c r="Z14" s="55" t="n">
        <f aca="false">IF(Z8=0,0,Z13/Z8)</f>
        <v>0.842494202999747</v>
      </c>
      <c r="AA14" s="55" t="n">
        <f aca="false">IF(AA8=0,0,AA13/AA8)</f>
        <v>0.843726743237884</v>
      </c>
      <c r="AB14" s="55" t="n">
        <f aca="false">IF(AB8=0,0,AB13/AB8)</f>
        <v>0.844905669435145</v>
      </c>
      <c r="AC14" s="55" t="n">
        <f aca="false">IF(AC8=0,0,AC13/AC8)</f>
        <v>0.846035231028137</v>
      </c>
      <c r="AD14" s="55" t="n">
        <f aca="false">IF(AD8=0,0,AD13/AD8)</f>
        <v>0.847119009889946</v>
      </c>
      <c r="AE14" s="55" t="n">
        <f aca="false">IF(AE8=0,0,AE13/AE8)</f>
        <v>0.848160069830209</v>
      </c>
      <c r="AF14" s="55" t="n">
        <f aca="false">IF(AF8=0,0,AF13/AF8)</f>
        <v>0.84916106622374</v>
      </c>
      <c r="AG14" s="55" t="n">
        <f aca="false">IF(AG8=0,0,AG13/AG8)</f>
        <v>0.850124327749849</v>
      </c>
      <c r="AH14" s="55" t="n">
        <f aca="false">IF(AH8=0,0,AH13/AH8)</f>
        <v>0.851051918265188</v>
      </c>
      <c r="AI14" s="55" t="n">
        <f aca="false">IF(AI8=0,0,AI13/AI8)</f>
        <v>0.851945684289049</v>
      </c>
      <c r="AJ14" s="55" t="n">
        <f aca="false">IF(AJ8=0,0,AJ13/AJ8)</f>
        <v>0.852807291910662</v>
      </c>
      <c r="AK14" s="55" t="n">
        <f aca="false">IF(AK8=0,0,AK13/AK8)</f>
        <v>0.853638255811164</v>
      </c>
      <c r="AL14" s="55" t="n">
        <f aca="false">IF(AL8=0,0,AL13/AL8)</f>
        <v>0.854439962332483</v>
      </c>
    </row>
    <row r="15" customFormat="false" ht="15" hidden="false" customHeight="true" outlineLevel="0" collapsed="false">
      <c r="A15" s="36" t="s">
        <v>257</v>
      </c>
      <c r="B15" s="36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customFormat="false" ht="15" hidden="false" customHeight="true" outlineLevel="0" collapsed="false">
      <c r="A16" s="6" t="s">
        <v>258</v>
      </c>
      <c r="B16" s="14" t="s">
        <v>58</v>
      </c>
      <c r="C16" s="43" t="n">
        <f aca="false">'Payroll Assumptions'!C40</f>
        <v>129950</v>
      </c>
      <c r="D16" s="43" t="n">
        <f aca="false">'Payroll Assumptions'!D40</f>
        <v>129950</v>
      </c>
      <c r="E16" s="43" t="n">
        <f aca="false">'Payroll Assumptions'!E40</f>
        <v>129950</v>
      </c>
      <c r="F16" s="43" t="n">
        <f aca="false">'Payroll Assumptions'!F40</f>
        <v>192100</v>
      </c>
      <c r="G16" s="43" t="n">
        <f aca="false">'Payroll Assumptions'!G40</f>
        <v>192100</v>
      </c>
      <c r="H16" s="43" t="n">
        <f aca="false">'Payroll Assumptions'!H40</f>
        <v>254250</v>
      </c>
      <c r="I16" s="43" t="n">
        <f aca="false">'Payroll Assumptions'!I40</f>
        <v>254250</v>
      </c>
      <c r="J16" s="43" t="n">
        <f aca="false">'Payroll Assumptions'!J40</f>
        <v>279110</v>
      </c>
      <c r="K16" s="43" t="n">
        <f aca="false">'Payroll Assumptions'!K40</f>
        <v>279110</v>
      </c>
      <c r="L16" s="43" t="n">
        <f aca="false">'Payroll Assumptions'!L40</f>
        <v>310750</v>
      </c>
      <c r="M16" s="43" t="n">
        <f aca="false">'Payroll Assumptions'!M40</f>
        <v>310750</v>
      </c>
      <c r="N16" s="43" t="n">
        <f aca="false">'Payroll Assumptions'!N40</f>
        <v>310750</v>
      </c>
      <c r="O16" s="43" t="n">
        <f aca="false">'Payroll Assumptions'!O40</f>
        <v>331655</v>
      </c>
      <c r="P16" s="43" t="n">
        <f aca="false">'Payroll Assumptions'!P40</f>
        <v>399455</v>
      </c>
      <c r="Q16" s="43" t="n">
        <f aca="false">'Payroll Assumptions'!Q40</f>
        <v>399455</v>
      </c>
      <c r="R16" s="43" t="n">
        <f aca="false">'Payroll Assumptions'!R40</f>
        <v>440417.5</v>
      </c>
      <c r="S16" s="43" t="n">
        <f aca="false">'Payroll Assumptions'!S40</f>
        <v>440417.5</v>
      </c>
      <c r="T16" s="43" t="n">
        <f aca="false">'Payroll Assumptions'!T40</f>
        <v>449740</v>
      </c>
      <c r="U16" s="43" t="n">
        <f aca="false">'Payroll Assumptions'!U40</f>
        <v>449740</v>
      </c>
      <c r="V16" s="43" t="n">
        <f aca="false">'Payroll Assumptions'!V40</f>
        <v>481606</v>
      </c>
      <c r="W16" s="43" t="n">
        <f aca="false">'Payroll Assumptions'!W40</f>
        <v>481606</v>
      </c>
      <c r="X16" s="43" t="n">
        <f aca="false">'Payroll Assumptions'!X40</f>
        <v>484770</v>
      </c>
      <c r="Y16" s="43" t="n">
        <f aca="false">'Payroll Assumptions'!Y40</f>
        <v>484770</v>
      </c>
      <c r="Z16" s="43" t="n">
        <f aca="false">'Payroll Assumptions'!Z40</f>
        <v>575170</v>
      </c>
      <c r="AA16" s="43" t="n">
        <f aca="false">'Payroll Assumptions'!AA40</f>
        <v>599578</v>
      </c>
      <c r="AB16" s="43" t="n">
        <f aca="false">'Payroll Assumptions'!AB40</f>
        <v>609748</v>
      </c>
      <c r="AC16" s="43" t="n">
        <f aca="false">'Payroll Assumptions'!AC40</f>
        <v>609748</v>
      </c>
      <c r="AD16" s="43" t="n">
        <f aca="false">'Payroll Assumptions'!AD40</f>
        <v>659792.875</v>
      </c>
      <c r="AE16" s="43" t="n">
        <f aca="false">'Payroll Assumptions'!AE40</f>
        <v>659792.875</v>
      </c>
      <c r="AF16" s="43" t="n">
        <f aca="false">'Payroll Assumptions'!AF40</f>
        <v>670513.75</v>
      </c>
      <c r="AG16" s="43" t="n">
        <f aca="false">'Payroll Assumptions'!AG40</f>
        <v>670513.75</v>
      </c>
      <c r="AH16" s="43" t="n">
        <f aca="false">'Payroll Assumptions'!AH40</f>
        <v>710086.35</v>
      </c>
      <c r="AI16" s="43" t="n">
        <f aca="false">'Payroll Assumptions'!AI40</f>
        <v>710086.35</v>
      </c>
      <c r="AJ16" s="43" t="n">
        <f aca="false">'Payroll Assumptions'!AJ40</f>
        <v>713566.75</v>
      </c>
      <c r="AK16" s="43" t="n">
        <f aca="false">'Payroll Assumptions'!AK40</f>
        <v>713566.75</v>
      </c>
      <c r="AL16" s="43" t="n">
        <f aca="false">'Payroll Assumptions'!AL40</f>
        <v>727126.75</v>
      </c>
    </row>
    <row r="17" customFormat="false" ht="15" hidden="false" customHeight="true" outlineLevel="0" collapsed="false">
      <c r="A17" s="6" t="s">
        <v>259</v>
      </c>
      <c r="B17" s="14" t="s">
        <v>58</v>
      </c>
      <c r="C17" s="43" t="n">
        <f aca="false">'Expense Assumptions'!C15</f>
        <v>75000</v>
      </c>
      <c r="D17" s="43" t="n">
        <f aca="false">'Expense Assumptions'!D15</f>
        <v>79500</v>
      </c>
      <c r="E17" s="43" t="n">
        <f aca="false">'Expense Assumptions'!E15</f>
        <v>84270</v>
      </c>
      <c r="F17" s="43" t="n">
        <f aca="false">'Expense Assumptions'!F15</f>
        <v>89326.2</v>
      </c>
      <c r="G17" s="43" t="n">
        <f aca="false">'Expense Assumptions'!G15</f>
        <v>94685.772</v>
      </c>
      <c r="H17" s="43" t="n">
        <f aca="false">'Expense Assumptions'!H15</f>
        <v>100366.91832</v>
      </c>
      <c r="I17" s="43" t="n">
        <f aca="false">'Expense Assumptions'!I15</f>
        <v>106388.9334192</v>
      </c>
      <c r="J17" s="43" t="n">
        <f aca="false">'Expense Assumptions'!J15</f>
        <v>112772.269424352</v>
      </c>
      <c r="K17" s="43" t="n">
        <f aca="false">'Expense Assumptions'!K15</f>
        <v>119538.605589813</v>
      </c>
      <c r="L17" s="43" t="n">
        <f aca="false">'Expense Assumptions'!L15</f>
        <v>126710.921925202</v>
      </c>
      <c r="M17" s="43" t="n">
        <f aca="false">'Expense Assumptions'!M15</f>
        <v>134313.577240714</v>
      </c>
      <c r="N17" s="43" t="n">
        <f aca="false">'Expense Assumptions'!N15</f>
        <v>142372.391875157</v>
      </c>
      <c r="O17" s="43" t="n">
        <f aca="false">'Expense Assumptions'!O15</f>
        <v>150914.735387666</v>
      </c>
      <c r="P17" s="43" t="n">
        <f aca="false">'Expense Assumptions'!P15</f>
        <v>159969.619510926</v>
      </c>
      <c r="Q17" s="43" t="n">
        <f aca="false">'Expense Assumptions'!Q15</f>
        <v>169567.796681582</v>
      </c>
      <c r="R17" s="43" t="n">
        <f aca="false">'Expense Assumptions'!R15</f>
        <v>179741.864482477</v>
      </c>
      <c r="S17" s="43" t="n">
        <f aca="false">'Expense Assumptions'!S15</f>
        <v>190526.376351425</v>
      </c>
      <c r="T17" s="43" t="n">
        <f aca="false">'Expense Assumptions'!T15</f>
        <v>201957.958932511</v>
      </c>
      <c r="U17" s="43" t="n">
        <f aca="false">'Expense Assumptions'!U15</f>
        <v>214075.436468462</v>
      </c>
      <c r="V17" s="43" t="n">
        <f aca="false">'Expense Assumptions'!V15</f>
        <v>226919.962656569</v>
      </c>
      <c r="W17" s="43" t="n">
        <f aca="false">'Expense Assumptions'!W15</f>
        <v>240535.160415964</v>
      </c>
      <c r="X17" s="43" t="n">
        <f aca="false">'Expense Assumptions'!X15</f>
        <v>254967.270040921</v>
      </c>
      <c r="Y17" s="43" t="n">
        <f aca="false">'Expense Assumptions'!Y15</f>
        <v>270265.306243377</v>
      </c>
      <c r="Z17" s="43" t="n">
        <f aca="false">'Expense Assumptions'!Z15</f>
        <v>286481.224617979</v>
      </c>
      <c r="AA17" s="43" t="n">
        <f aca="false">'Expense Assumptions'!AA15</f>
        <v>303670.098095058</v>
      </c>
      <c r="AB17" s="43" t="n">
        <f aca="false">'Expense Assumptions'!AB15</f>
        <v>321890.303980762</v>
      </c>
      <c r="AC17" s="43" t="n">
        <f aca="false">'Expense Assumptions'!AC15</f>
        <v>341203.722219607</v>
      </c>
      <c r="AD17" s="43" t="n">
        <f aca="false">'Expense Assumptions'!AD15</f>
        <v>361675.945552784</v>
      </c>
      <c r="AE17" s="43" t="n">
        <f aca="false">'Expense Assumptions'!AE15</f>
        <v>383376.502285951</v>
      </c>
      <c r="AF17" s="43" t="n">
        <f aca="false">'Expense Assumptions'!AF15</f>
        <v>406379.092423108</v>
      </c>
      <c r="AG17" s="43" t="n">
        <f aca="false">'Expense Assumptions'!AG15</f>
        <v>430761.837968494</v>
      </c>
      <c r="AH17" s="43" t="n">
        <f aca="false">'Expense Assumptions'!AH15</f>
        <v>456607.548246604</v>
      </c>
      <c r="AI17" s="43" t="n">
        <f aca="false">'Expense Assumptions'!AI15</f>
        <v>484004.0011414</v>
      </c>
      <c r="AJ17" s="43" t="n">
        <f aca="false">'Expense Assumptions'!AJ15</f>
        <v>513044.241209884</v>
      </c>
      <c r="AK17" s="43" t="n">
        <f aca="false">'Expense Assumptions'!AK15</f>
        <v>543826.895682478</v>
      </c>
      <c r="AL17" s="43" t="n">
        <f aca="false">'Expense Assumptions'!AL15</f>
        <v>576456.509423426</v>
      </c>
    </row>
    <row r="18" customFormat="false" ht="15" hidden="false" customHeight="true" outlineLevel="0" collapsed="false">
      <c r="A18" s="6" t="s">
        <v>260</v>
      </c>
      <c r="B18" s="14" t="s">
        <v>58</v>
      </c>
      <c r="C18" s="43" t="n">
        <f aca="false">'Expense Assumptions'!C16</f>
        <v>18000</v>
      </c>
      <c r="D18" s="43" t="n">
        <f aca="false">'Expense Assumptions'!D16</f>
        <v>18000</v>
      </c>
      <c r="E18" s="43" t="n">
        <f aca="false">'Expense Assumptions'!E16</f>
        <v>18000</v>
      </c>
      <c r="F18" s="43" t="n">
        <f aca="false">'Expense Assumptions'!F16</f>
        <v>18000</v>
      </c>
      <c r="G18" s="43" t="n">
        <f aca="false">'Expense Assumptions'!G16</f>
        <v>18000</v>
      </c>
      <c r="H18" s="43" t="n">
        <f aca="false">'Expense Assumptions'!H16</f>
        <v>18000</v>
      </c>
      <c r="I18" s="43" t="n">
        <f aca="false">'Expense Assumptions'!I16</f>
        <v>18000</v>
      </c>
      <c r="J18" s="43" t="n">
        <f aca="false">'Expense Assumptions'!J16</f>
        <v>18000</v>
      </c>
      <c r="K18" s="43" t="n">
        <f aca="false">'Expense Assumptions'!K16</f>
        <v>18000</v>
      </c>
      <c r="L18" s="43" t="n">
        <f aca="false">'Expense Assumptions'!L16</f>
        <v>18000</v>
      </c>
      <c r="M18" s="43" t="n">
        <f aca="false">'Expense Assumptions'!M16</f>
        <v>18000</v>
      </c>
      <c r="N18" s="43" t="n">
        <f aca="false">'Expense Assumptions'!N16</f>
        <v>18000</v>
      </c>
      <c r="O18" s="43" t="n">
        <f aca="false">'Expense Assumptions'!O16</f>
        <v>18000</v>
      </c>
      <c r="P18" s="43" t="n">
        <f aca="false">'Expense Assumptions'!P16</f>
        <v>18000</v>
      </c>
      <c r="Q18" s="43" t="n">
        <f aca="false">'Expense Assumptions'!Q16</f>
        <v>18000</v>
      </c>
      <c r="R18" s="43" t="n">
        <f aca="false">'Expense Assumptions'!R16</f>
        <v>18000</v>
      </c>
      <c r="S18" s="43" t="n">
        <f aca="false">'Expense Assumptions'!S16</f>
        <v>18000</v>
      </c>
      <c r="T18" s="43" t="n">
        <f aca="false">'Expense Assumptions'!T16</f>
        <v>18000</v>
      </c>
      <c r="U18" s="43" t="n">
        <f aca="false">'Expense Assumptions'!U16</f>
        <v>18000</v>
      </c>
      <c r="V18" s="43" t="n">
        <f aca="false">'Expense Assumptions'!V16</f>
        <v>18000</v>
      </c>
      <c r="W18" s="43" t="n">
        <f aca="false">'Expense Assumptions'!W16</f>
        <v>18000</v>
      </c>
      <c r="X18" s="43" t="n">
        <f aca="false">'Expense Assumptions'!X16</f>
        <v>18000</v>
      </c>
      <c r="Y18" s="43" t="n">
        <f aca="false">'Expense Assumptions'!Y16</f>
        <v>18000</v>
      </c>
      <c r="Z18" s="43" t="n">
        <f aca="false">'Expense Assumptions'!Z16</f>
        <v>18000</v>
      </c>
      <c r="AA18" s="43" t="n">
        <f aca="false">'Expense Assumptions'!AA16</f>
        <v>18000</v>
      </c>
      <c r="AB18" s="43" t="n">
        <f aca="false">'Expense Assumptions'!AB16</f>
        <v>18000</v>
      </c>
      <c r="AC18" s="43" t="n">
        <f aca="false">'Expense Assumptions'!AC16</f>
        <v>18000</v>
      </c>
      <c r="AD18" s="43" t="n">
        <f aca="false">'Expense Assumptions'!AD16</f>
        <v>18000</v>
      </c>
      <c r="AE18" s="43" t="n">
        <f aca="false">'Expense Assumptions'!AE16</f>
        <v>18000</v>
      </c>
      <c r="AF18" s="43" t="n">
        <f aca="false">'Expense Assumptions'!AF16</f>
        <v>18000</v>
      </c>
      <c r="AG18" s="43" t="n">
        <f aca="false">'Expense Assumptions'!AG16</f>
        <v>18000</v>
      </c>
      <c r="AH18" s="43" t="n">
        <f aca="false">'Expense Assumptions'!AH16</f>
        <v>18000</v>
      </c>
      <c r="AI18" s="43" t="n">
        <f aca="false">'Expense Assumptions'!AI16</f>
        <v>18000</v>
      </c>
      <c r="AJ18" s="43" t="n">
        <f aca="false">'Expense Assumptions'!AJ16</f>
        <v>18000</v>
      </c>
      <c r="AK18" s="43" t="n">
        <f aca="false">'Expense Assumptions'!AK16</f>
        <v>18000</v>
      </c>
      <c r="AL18" s="43" t="n">
        <f aca="false">'Expense Assumptions'!AL16</f>
        <v>18000</v>
      </c>
    </row>
    <row r="19" customFormat="false" ht="15" hidden="false" customHeight="true" outlineLevel="0" collapsed="false">
      <c r="A19" s="6" t="s">
        <v>120</v>
      </c>
      <c r="B19" s="14" t="s">
        <v>58</v>
      </c>
      <c r="C19" s="43" t="n">
        <f aca="false">'Expense Assumptions'!C17</f>
        <v>30000</v>
      </c>
      <c r="D19" s="43" t="n">
        <f aca="false">'Expense Assumptions'!D17</f>
        <v>30000</v>
      </c>
      <c r="E19" s="43" t="n">
        <f aca="false">'Expense Assumptions'!E17</f>
        <v>30000</v>
      </c>
      <c r="F19" s="43" t="n">
        <f aca="false">'Expense Assumptions'!F17</f>
        <v>30000</v>
      </c>
      <c r="G19" s="43" t="n">
        <f aca="false">'Expense Assumptions'!G17</f>
        <v>30000</v>
      </c>
      <c r="H19" s="43" t="n">
        <f aca="false">'Expense Assumptions'!H17</f>
        <v>30000</v>
      </c>
      <c r="I19" s="43" t="n">
        <f aca="false">'Expense Assumptions'!I17</f>
        <v>30000</v>
      </c>
      <c r="J19" s="43" t="n">
        <f aca="false">'Expense Assumptions'!J17</f>
        <v>30000</v>
      </c>
      <c r="K19" s="43" t="n">
        <f aca="false">'Expense Assumptions'!K17</f>
        <v>30000</v>
      </c>
      <c r="L19" s="43" t="n">
        <f aca="false">'Expense Assumptions'!L17</f>
        <v>30000</v>
      </c>
      <c r="M19" s="43" t="n">
        <f aca="false">'Expense Assumptions'!M17</f>
        <v>30000</v>
      </c>
      <c r="N19" s="43" t="n">
        <f aca="false">'Expense Assumptions'!N17</f>
        <v>30000</v>
      </c>
      <c r="O19" s="43" t="n">
        <f aca="false">'Expense Assumptions'!O17</f>
        <v>30000</v>
      </c>
      <c r="P19" s="43" t="n">
        <f aca="false">'Expense Assumptions'!P17</f>
        <v>30000</v>
      </c>
      <c r="Q19" s="43" t="n">
        <f aca="false">'Expense Assumptions'!Q17</f>
        <v>30000</v>
      </c>
      <c r="R19" s="43" t="n">
        <f aca="false">'Expense Assumptions'!R17</f>
        <v>30000</v>
      </c>
      <c r="S19" s="43" t="n">
        <f aca="false">'Expense Assumptions'!S17</f>
        <v>30000</v>
      </c>
      <c r="T19" s="43" t="n">
        <f aca="false">'Expense Assumptions'!T17</f>
        <v>30000</v>
      </c>
      <c r="U19" s="43" t="n">
        <f aca="false">'Expense Assumptions'!U17</f>
        <v>30000</v>
      </c>
      <c r="V19" s="43" t="n">
        <f aca="false">'Expense Assumptions'!V17</f>
        <v>30000</v>
      </c>
      <c r="W19" s="43" t="n">
        <f aca="false">'Expense Assumptions'!W17</f>
        <v>30000</v>
      </c>
      <c r="X19" s="43" t="n">
        <f aca="false">'Expense Assumptions'!X17</f>
        <v>30000</v>
      </c>
      <c r="Y19" s="43" t="n">
        <f aca="false">'Expense Assumptions'!Y17</f>
        <v>30000</v>
      </c>
      <c r="Z19" s="43" t="n">
        <f aca="false">'Expense Assumptions'!Z17</f>
        <v>30000</v>
      </c>
      <c r="AA19" s="43" t="n">
        <f aca="false">'Expense Assumptions'!AA17</f>
        <v>30000</v>
      </c>
      <c r="AB19" s="43" t="n">
        <f aca="false">'Expense Assumptions'!AB17</f>
        <v>30000</v>
      </c>
      <c r="AC19" s="43" t="n">
        <f aca="false">'Expense Assumptions'!AC17</f>
        <v>30000</v>
      </c>
      <c r="AD19" s="43" t="n">
        <f aca="false">'Expense Assumptions'!AD17</f>
        <v>30000</v>
      </c>
      <c r="AE19" s="43" t="n">
        <f aca="false">'Expense Assumptions'!AE17</f>
        <v>30000</v>
      </c>
      <c r="AF19" s="43" t="n">
        <f aca="false">'Expense Assumptions'!AF17</f>
        <v>30000</v>
      </c>
      <c r="AG19" s="43" t="n">
        <f aca="false">'Expense Assumptions'!AG17</f>
        <v>30000</v>
      </c>
      <c r="AH19" s="43" t="n">
        <f aca="false">'Expense Assumptions'!AH17</f>
        <v>30000</v>
      </c>
      <c r="AI19" s="43" t="n">
        <f aca="false">'Expense Assumptions'!AI17</f>
        <v>30000</v>
      </c>
      <c r="AJ19" s="43" t="n">
        <f aca="false">'Expense Assumptions'!AJ17</f>
        <v>30000</v>
      </c>
      <c r="AK19" s="43" t="n">
        <f aca="false">'Expense Assumptions'!AK17</f>
        <v>30000</v>
      </c>
      <c r="AL19" s="43" t="n">
        <f aca="false">'Expense Assumptions'!AL17</f>
        <v>30000</v>
      </c>
    </row>
    <row r="20" customFormat="false" ht="15" hidden="false" customHeight="true" outlineLevel="0" collapsed="false">
      <c r="A20" s="6" t="s">
        <v>261</v>
      </c>
      <c r="B20" s="14" t="s">
        <v>58</v>
      </c>
      <c r="C20" s="43" t="n">
        <f aca="false">'Expense Assumptions'!C18</f>
        <v>25000</v>
      </c>
      <c r="D20" s="43" t="n">
        <f aca="false">'Expense Assumptions'!D18</f>
        <v>25000</v>
      </c>
      <c r="E20" s="43" t="n">
        <f aca="false">'Expense Assumptions'!E18</f>
        <v>25000</v>
      </c>
      <c r="F20" s="43" t="n">
        <f aca="false">'Expense Assumptions'!F18</f>
        <v>25000</v>
      </c>
      <c r="G20" s="43" t="n">
        <f aca="false">'Expense Assumptions'!G18</f>
        <v>25000</v>
      </c>
      <c r="H20" s="43" t="n">
        <f aca="false">'Expense Assumptions'!H18</f>
        <v>25000</v>
      </c>
      <c r="I20" s="43" t="n">
        <f aca="false">'Expense Assumptions'!I18</f>
        <v>25000</v>
      </c>
      <c r="J20" s="43" t="n">
        <f aca="false">'Expense Assumptions'!J18</f>
        <v>25000</v>
      </c>
      <c r="K20" s="43" t="n">
        <f aca="false">'Expense Assumptions'!K18</f>
        <v>25000</v>
      </c>
      <c r="L20" s="43" t="n">
        <f aca="false">'Expense Assumptions'!L18</f>
        <v>25000</v>
      </c>
      <c r="M20" s="43" t="n">
        <f aca="false">'Expense Assumptions'!M18</f>
        <v>25000</v>
      </c>
      <c r="N20" s="43" t="n">
        <f aca="false">'Expense Assumptions'!N18</f>
        <v>25000</v>
      </c>
      <c r="O20" s="43" t="n">
        <f aca="false">'Expense Assumptions'!O18</f>
        <v>25000</v>
      </c>
      <c r="P20" s="43" t="n">
        <f aca="false">'Expense Assumptions'!P18</f>
        <v>25000</v>
      </c>
      <c r="Q20" s="43" t="n">
        <f aca="false">'Expense Assumptions'!Q18</f>
        <v>25000</v>
      </c>
      <c r="R20" s="43" t="n">
        <f aca="false">'Expense Assumptions'!R18</f>
        <v>25000</v>
      </c>
      <c r="S20" s="43" t="n">
        <f aca="false">'Expense Assumptions'!S18</f>
        <v>25000</v>
      </c>
      <c r="T20" s="43" t="n">
        <f aca="false">'Expense Assumptions'!T18</f>
        <v>25000</v>
      </c>
      <c r="U20" s="43" t="n">
        <f aca="false">'Expense Assumptions'!U18</f>
        <v>25000</v>
      </c>
      <c r="V20" s="43" t="n">
        <f aca="false">'Expense Assumptions'!V18</f>
        <v>25000</v>
      </c>
      <c r="W20" s="43" t="n">
        <f aca="false">'Expense Assumptions'!W18</f>
        <v>25000</v>
      </c>
      <c r="X20" s="43" t="n">
        <f aca="false">'Expense Assumptions'!X18</f>
        <v>25000</v>
      </c>
      <c r="Y20" s="43" t="n">
        <f aca="false">'Expense Assumptions'!Y18</f>
        <v>25000</v>
      </c>
      <c r="Z20" s="43" t="n">
        <f aca="false">'Expense Assumptions'!Z18</f>
        <v>25000</v>
      </c>
      <c r="AA20" s="43" t="n">
        <f aca="false">'Expense Assumptions'!AA18</f>
        <v>25000</v>
      </c>
      <c r="AB20" s="43" t="n">
        <f aca="false">'Expense Assumptions'!AB18</f>
        <v>25000</v>
      </c>
      <c r="AC20" s="43" t="n">
        <f aca="false">'Expense Assumptions'!AC18</f>
        <v>25000</v>
      </c>
      <c r="AD20" s="43" t="n">
        <f aca="false">'Expense Assumptions'!AD18</f>
        <v>25000</v>
      </c>
      <c r="AE20" s="43" t="n">
        <f aca="false">'Expense Assumptions'!AE18</f>
        <v>25000</v>
      </c>
      <c r="AF20" s="43" t="n">
        <f aca="false">'Expense Assumptions'!AF18</f>
        <v>25000</v>
      </c>
      <c r="AG20" s="43" t="n">
        <f aca="false">'Expense Assumptions'!AG18</f>
        <v>25000</v>
      </c>
      <c r="AH20" s="43" t="n">
        <f aca="false">'Expense Assumptions'!AH18</f>
        <v>25000</v>
      </c>
      <c r="AI20" s="43" t="n">
        <f aca="false">'Expense Assumptions'!AI18</f>
        <v>25000</v>
      </c>
      <c r="AJ20" s="43" t="n">
        <f aca="false">'Expense Assumptions'!AJ18</f>
        <v>25000</v>
      </c>
      <c r="AK20" s="43" t="n">
        <f aca="false">'Expense Assumptions'!AK18</f>
        <v>25000</v>
      </c>
      <c r="AL20" s="43" t="n">
        <f aca="false">'Expense Assumptions'!AL18</f>
        <v>25000</v>
      </c>
    </row>
    <row r="21" customFormat="false" ht="15" hidden="false" customHeight="true" outlineLevel="0" collapsed="false">
      <c r="A21" s="6" t="s">
        <v>122</v>
      </c>
      <c r="B21" s="14" t="s">
        <v>58</v>
      </c>
      <c r="C21" s="43" t="n">
        <f aca="false">'Expense Assumptions'!C19</f>
        <v>12000</v>
      </c>
      <c r="D21" s="43" t="n">
        <f aca="false">'Expense Assumptions'!D19</f>
        <v>12000</v>
      </c>
      <c r="E21" s="43" t="n">
        <f aca="false">'Expense Assumptions'!E19</f>
        <v>12000</v>
      </c>
      <c r="F21" s="43" t="n">
        <f aca="false">'Expense Assumptions'!F19</f>
        <v>12000</v>
      </c>
      <c r="G21" s="43" t="n">
        <f aca="false">'Expense Assumptions'!G19</f>
        <v>12000</v>
      </c>
      <c r="H21" s="43" t="n">
        <f aca="false">'Expense Assumptions'!H19</f>
        <v>12000</v>
      </c>
      <c r="I21" s="43" t="n">
        <f aca="false">'Expense Assumptions'!I19</f>
        <v>12000</v>
      </c>
      <c r="J21" s="43" t="n">
        <f aca="false">'Expense Assumptions'!J19</f>
        <v>12000</v>
      </c>
      <c r="K21" s="43" t="n">
        <f aca="false">'Expense Assumptions'!K19</f>
        <v>12000</v>
      </c>
      <c r="L21" s="43" t="n">
        <f aca="false">'Expense Assumptions'!L19</f>
        <v>12000</v>
      </c>
      <c r="M21" s="43" t="n">
        <f aca="false">'Expense Assumptions'!M19</f>
        <v>12000</v>
      </c>
      <c r="N21" s="43" t="n">
        <f aca="false">'Expense Assumptions'!N19</f>
        <v>12000</v>
      </c>
      <c r="O21" s="43" t="n">
        <f aca="false">'Expense Assumptions'!O19</f>
        <v>12000</v>
      </c>
      <c r="P21" s="43" t="n">
        <f aca="false">'Expense Assumptions'!P19</f>
        <v>12000</v>
      </c>
      <c r="Q21" s="43" t="n">
        <f aca="false">'Expense Assumptions'!Q19</f>
        <v>12000</v>
      </c>
      <c r="R21" s="43" t="n">
        <f aca="false">'Expense Assumptions'!R19</f>
        <v>12000</v>
      </c>
      <c r="S21" s="43" t="n">
        <f aca="false">'Expense Assumptions'!S19</f>
        <v>12000</v>
      </c>
      <c r="T21" s="43" t="n">
        <f aca="false">'Expense Assumptions'!T19</f>
        <v>12000</v>
      </c>
      <c r="U21" s="43" t="n">
        <f aca="false">'Expense Assumptions'!U19</f>
        <v>12000</v>
      </c>
      <c r="V21" s="43" t="n">
        <f aca="false">'Expense Assumptions'!V19</f>
        <v>12000</v>
      </c>
      <c r="W21" s="43" t="n">
        <f aca="false">'Expense Assumptions'!W19</f>
        <v>12000</v>
      </c>
      <c r="X21" s="43" t="n">
        <f aca="false">'Expense Assumptions'!X19</f>
        <v>12000</v>
      </c>
      <c r="Y21" s="43" t="n">
        <f aca="false">'Expense Assumptions'!Y19</f>
        <v>12000</v>
      </c>
      <c r="Z21" s="43" t="n">
        <f aca="false">'Expense Assumptions'!Z19</f>
        <v>12000</v>
      </c>
      <c r="AA21" s="43" t="n">
        <f aca="false">'Expense Assumptions'!AA19</f>
        <v>12000</v>
      </c>
      <c r="AB21" s="43" t="n">
        <f aca="false">'Expense Assumptions'!AB19</f>
        <v>12000</v>
      </c>
      <c r="AC21" s="43" t="n">
        <f aca="false">'Expense Assumptions'!AC19</f>
        <v>12000</v>
      </c>
      <c r="AD21" s="43" t="n">
        <f aca="false">'Expense Assumptions'!AD19</f>
        <v>12000</v>
      </c>
      <c r="AE21" s="43" t="n">
        <f aca="false">'Expense Assumptions'!AE19</f>
        <v>12000</v>
      </c>
      <c r="AF21" s="43" t="n">
        <f aca="false">'Expense Assumptions'!AF19</f>
        <v>12000</v>
      </c>
      <c r="AG21" s="43" t="n">
        <f aca="false">'Expense Assumptions'!AG19</f>
        <v>12000</v>
      </c>
      <c r="AH21" s="43" t="n">
        <f aca="false">'Expense Assumptions'!AH19</f>
        <v>12000</v>
      </c>
      <c r="AI21" s="43" t="n">
        <f aca="false">'Expense Assumptions'!AI19</f>
        <v>12000</v>
      </c>
      <c r="AJ21" s="43" t="n">
        <f aca="false">'Expense Assumptions'!AJ19</f>
        <v>12000</v>
      </c>
      <c r="AK21" s="43" t="n">
        <f aca="false">'Expense Assumptions'!AK19</f>
        <v>12000</v>
      </c>
      <c r="AL21" s="43" t="n">
        <f aca="false">'Expense Assumptions'!AL19</f>
        <v>12000</v>
      </c>
    </row>
    <row r="22" customFormat="false" ht="15" hidden="false" customHeight="true" outlineLevel="0" collapsed="false">
      <c r="A22" s="6" t="s">
        <v>262</v>
      </c>
      <c r="B22" s="14" t="s">
        <v>58</v>
      </c>
      <c r="C22" s="54" t="n">
        <f aca="false">SUM(C16:C21)</f>
        <v>289950</v>
      </c>
      <c r="D22" s="54" t="n">
        <f aca="false">SUM(D16:D21)</f>
        <v>294450</v>
      </c>
      <c r="E22" s="54" t="n">
        <f aca="false">SUM(E16:E21)</f>
        <v>299220</v>
      </c>
      <c r="F22" s="54" t="n">
        <f aca="false">SUM(F16:F21)</f>
        <v>366426.2</v>
      </c>
      <c r="G22" s="54" t="n">
        <f aca="false">SUM(G16:G21)</f>
        <v>371785.772</v>
      </c>
      <c r="H22" s="54" t="n">
        <f aca="false">SUM(H16:H21)</f>
        <v>439616.91832</v>
      </c>
      <c r="I22" s="54" t="n">
        <f aca="false">SUM(I16:I21)</f>
        <v>445638.9334192</v>
      </c>
      <c r="J22" s="54" t="n">
        <f aca="false">SUM(J16:J21)</f>
        <v>476882.269424352</v>
      </c>
      <c r="K22" s="54" t="n">
        <f aca="false">SUM(K16:K21)</f>
        <v>483648.605589813</v>
      </c>
      <c r="L22" s="54" t="n">
        <f aca="false">SUM(L16:L21)</f>
        <v>522460.921925202</v>
      </c>
      <c r="M22" s="54" t="n">
        <f aca="false">SUM(M16:M21)</f>
        <v>530063.577240714</v>
      </c>
      <c r="N22" s="54" t="n">
        <f aca="false">SUM(N16:N21)</f>
        <v>538122.391875157</v>
      </c>
      <c r="O22" s="54" t="n">
        <f aca="false">SUM(O16:O21)</f>
        <v>567569.735387666</v>
      </c>
      <c r="P22" s="54" t="n">
        <f aca="false">SUM(P16:P21)</f>
        <v>644424.619510926</v>
      </c>
      <c r="Q22" s="54" t="n">
        <f aca="false">SUM(Q16:Q21)</f>
        <v>654022.796681582</v>
      </c>
      <c r="R22" s="54" t="n">
        <f aca="false">SUM(R16:R21)</f>
        <v>705159.364482477</v>
      </c>
      <c r="S22" s="54" t="n">
        <f aca="false">SUM(S16:S21)</f>
        <v>715943.876351425</v>
      </c>
      <c r="T22" s="54" t="n">
        <f aca="false">SUM(T16:T21)</f>
        <v>736697.958932511</v>
      </c>
      <c r="U22" s="54" t="n">
        <f aca="false">SUM(U16:U21)</f>
        <v>748815.436468462</v>
      </c>
      <c r="V22" s="54" t="n">
        <f aca="false">SUM(V16:V21)</f>
        <v>793525.962656569</v>
      </c>
      <c r="W22" s="54" t="n">
        <f aca="false">SUM(W16:W21)</f>
        <v>807141.160415964</v>
      </c>
      <c r="X22" s="54" t="n">
        <f aca="false">SUM(X16:X21)</f>
        <v>824737.270040921</v>
      </c>
      <c r="Y22" s="54" t="n">
        <f aca="false">SUM(Y16:Y21)</f>
        <v>840035.306243377</v>
      </c>
      <c r="Z22" s="54" t="n">
        <f aca="false">SUM(Z16:Z21)</f>
        <v>946651.224617979</v>
      </c>
      <c r="AA22" s="54" t="n">
        <f aca="false">SUM(AA16:AA21)</f>
        <v>988248.098095058</v>
      </c>
      <c r="AB22" s="54" t="n">
        <f aca="false">SUM(AB16:AB21)</f>
        <v>1016638.30398076</v>
      </c>
      <c r="AC22" s="54" t="n">
        <f aca="false">SUM(AC16:AC21)</f>
        <v>1035951.72221961</v>
      </c>
      <c r="AD22" s="54" t="n">
        <f aca="false">SUM(AD16:AD21)</f>
        <v>1106468.82055278</v>
      </c>
      <c r="AE22" s="54" t="n">
        <f aca="false">SUM(AE16:AE21)</f>
        <v>1128169.37728595</v>
      </c>
      <c r="AF22" s="54" t="n">
        <f aca="false">SUM(AF16:AF21)</f>
        <v>1161892.84242311</v>
      </c>
      <c r="AG22" s="54" t="n">
        <f aca="false">SUM(AG16:AG21)</f>
        <v>1186275.58796849</v>
      </c>
      <c r="AH22" s="54" t="n">
        <f aca="false">SUM(AH16:AH21)</f>
        <v>1251693.8982466</v>
      </c>
      <c r="AI22" s="54" t="n">
        <f aca="false">SUM(AI16:AI21)</f>
        <v>1279090.3511414</v>
      </c>
      <c r="AJ22" s="54" t="n">
        <f aca="false">SUM(AJ16:AJ21)</f>
        <v>1311610.99120988</v>
      </c>
      <c r="AK22" s="54" t="n">
        <f aca="false">SUM(AK16:AK21)</f>
        <v>1342393.64568248</v>
      </c>
      <c r="AL22" s="54" t="n">
        <f aca="false">SUM(AL16:AL21)</f>
        <v>1388583.25942343</v>
      </c>
    </row>
    <row r="23" customFormat="false" ht="15" hidden="false" customHeight="true" outlineLevel="0" collapsed="false">
      <c r="A23" s="36" t="s">
        <v>263</v>
      </c>
      <c r="B23" s="36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customFormat="false" ht="15" hidden="false" customHeight="true" outlineLevel="0" collapsed="false">
      <c r="A24" s="6" t="s">
        <v>264</v>
      </c>
      <c r="B24" s="14" t="s">
        <v>58</v>
      </c>
      <c r="C24" s="53" t="n">
        <f aca="false">C13-C22</f>
        <v>-277006</v>
      </c>
      <c r="D24" s="53" t="n">
        <f aca="false">D13-D22</f>
        <v>-241288.692493</v>
      </c>
      <c r="E24" s="53" t="n">
        <f aca="false">E13-E22</f>
        <v>-203178.144684103</v>
      </c>
      <c r="F24" s="53" t="n">
        <f aca="false">F13-F22</f>
        <v>-224429.089646265</v>
      </c>
      <c r="G24" s="53" t="n">
        <f aca="false">G13-G22</f>
        <v>-180325.254874756</v>
      </c>
      <c r="H24" s="53" t="n">
        <f aca="false">H13-H22</f>
        <v>-194729.146159225</v>
      </c>
      <c r="I24" s="53" t="n">
        <f aca="false">I13-I22</f>
        <v>-98882.29550494</v>
      </c>
      <c r="J24" s="53" t="n">
        <f aca="false">J13-J22</f>
        <v>-11523.9515071848</v>
      </c>
      <c r="K24" s="53" t="n">
        <f aca="false">K13-K22</f>
        <v>141984.450777031</v>
      </c>
      <c r="L24" s="53" t="n">
        <f aca="false">L13-L22</f>
        <v>308519.21745597</v>
      </c>
      <c r="M24" s="53" t="n">
        <f aca="false">M13-M22</f>
        <v>550239.342251284</v>
      </c>
      <c r="N24" s="53" t="n">
        <f aca="false">N13-N22</f>
        <v>828343.207838504</v>
      </c>
      <c r="O24" s="53" t="n">
        <f aca="false">O13-O22</f>
        <v>1108033.0454181</v>
      </c>
      <c r="P24" s="53" t="n">
        <f aca="false">P13-P22</f>
        <v>1343376.89486126</v>
      </c>
      <c r="Q24" s="53" t="n">
        <f aca="false">Q13-Q22</f>
        <v>1643572.22963061</v>
      </c>
      <c r="R24" s="53" t="n">
        <f aca="false">R13-R22</f>
        <v>1900932.62347232</v>
      </c>
      <c r="S24" s="53" t="n">
        <f aca="false">S13-S22</f>
        <v>2198421.39672929</v>
      </c>
      <c r="T24" s="53" t="n">
        <f aca="false">T13-T22</f>
        <v>2486757.48597023</v>
      </c>
      <c r="U24" s="53" t="n">
        <f aca="false">U13-U22</f>
        <v>2785558.7530675</v>
      </c>
      <c r="V24" s="53" t="n">
        <f aca="false">V13-V22</f>
        <v>3054581.72424711</v>
      </c>
      <c r="W24" s="53" t="n">
        <f aca="false">W13-W22</f>
        <v>3358478.75238837</v>
      </c>
      <c r="X24" s="53" t="n">
        <f aca="false">X13-X22</f>
        <v>3663118.59817544</v>
      </c>
      <c r="Y24" s="53" t="n">
        <f aca="false">Y13-Y22</f>
        <v>3975709.42765632</v>
      </c>
      <c r="Z24" s="53" t="n">
        <f aca="false">Z13-Z22</f>
        <v>4203551.72539729</v>
      </c>
      <c r="AA24" s="53" t="n">
        <f aca="false">AA13-AA22</f>
        <v>4503889.12377669</v>
      </c>
      <c r="AB24" s="53" t="n">
        <f aca="false">AB13-AB22</f>
        <v>4825809.1500803</v>
      </c>
      <c r="AC24" s="53" t="n">
        <f aca="false">AC13-AC22</f>
        <v>5166077.89397454</v>
      </c>
      <c r="AD24" s="53" t="n">
        <f aca="false">AD13-AD22</f>
        <v>5465309.72367359</v>
      </c>
      <c r="AE24" s="53" t="n">
        <f aca="false">AE13-AE22</f>
        <v>5824421.30470744</v>
      </c>
      <c r="AF24" s="53" t="n">
        <f aca="false">AF13-AF22</f>
        <v>6183473.92566263</v>
      </c>
      <c r="AG24" s="53" t="n">
        <f aca="false">AG13-AG22</f>
        <v>6564738.88562484</v>
      </c>
      <c r="AH24" s="53" t="n">
        <f aca="false">AH13-AH22</f>
        <v>6918757.09832044</v>
      </c>
      <c r="AI24" s="53" t="n">
        <f aca="false">AI13-AI22</f>
        <v>7325515.26814586</v>
      </c>
      <c r="AJ24" s="53" t="n">
        <f aca="false">AJ13-AJ22</f>
        <v>7742811.24340328</v>
      </c>
      <c r="AK24" s="53" t="n">
        <f aca="false">AK13-AK22</f>
        <v>8178468.20213837</v>
      </c>
      <c r="AL24" s="53" t="n">
        <f aca="false">AL13-AL22</f>
        <v>8616321.80101055</v>
      </c>
    </row>
    <row r="25" customFormat="false" ht="15" hidden="false" customHeight="true" outlineLevel="0" collapsed="false">
      <c r="A25" s="6" t="s">
        <v>265</v>
      </c>
      <c r="B25" s="14" t="s">
        <v>60</v>
      </c>
      <c r="C25" s="55" t="n">
        <f aca="false">IF(C8=0,0,C24/C8)</f>
        <v>-5.90643723746775</v>
      </c>
      <c r="D25" s="55" t="n">
        <f aca="false">IF(D8=0,0,D24/D8)</f>
        <v>-2.50471691330413</v>
      </c>
      <c r="E25" s="55" t="n">
        <f aca="false">IF(E8=0,0,E24/E8)</f>
        <v>-1.36564452292132</v>
      </c>
      <c r="F25" s="55" t="n">
        <f aca="false">IF(F8=0,0,F24/F8)</f>
        <v>-1.0962275589316</v>
      </c>
      <c r="G25" s="55" t="n">
        <f aca="false">IF(G8=0,0,G24/G8)</f>
        <v>-0.681234640034459</v>
      </c>
      <c r="H25" s="55" t="n">
        <f aca="false">IF(H8=0,0,H24/H8)</f>
        <v>-0.591440923548077</v>
      </c>
      <c r="I25" s="55" t="n">
        <f aca="false">IF(I8=0,0,I24/I8)</f>
        <v>-0.220655558501282</v>
      </c>
      <c r="J25" s="55" t="n">
        <f aca="false">IF(J8=0,0,J24/J8)</f>
        <v>-0.0195005483477452</v>
      </c>
      <c r="K25" s="55" t="n">
        <f aca="false">IF(K8=0,0,K24/K8)</f>
        <v>0.18117255322007</v>
      </c>
      <c r="L25" s="55" t="n">
        <f aca="false">IF(L8=0,0,L24/L8)</f>
        <v>0.299477743115161</v>
      </c>
      <c r="M25" s="55" t="n">
        <f aca="false">IF(M8=0,0,M24/M8)</f>
        <v>0.41407679446798</v>
      </c>
      <c r="N25" s="55" t="n">
        <f aca="false">IF(N8=0,0,N24/N8)</f>
        <v>0.495781489781935</v>
      </c>
      <c r="O25" s="55" t="n">
        <f aca="false">IF(O8=0,0,O24/O8)</f>
        <v>0.543370891644357</v>
      </c>
      <c r="P25" s="55" t="n">
        <f aca="false">IF(P8=0,0,P24/P8)</f>
        <v>0.557404887970914</v>
      </c>
      <c r="Q25" s="55" t="n">
        <f aca="false">IF(Q8=0,0,Q24/Q8)</f>
        <v>0.591873323802592</v>
      </c>
      <c r="R25" s="55" t="n">
        <f aca="false">IF(R8=0,0,R24/R8)</f>
        <v>0.605177100179786</v>
      </c>
      <c r="S25" s="55" t="n">
        <f aca="false">IF(S8=0,0,S24/S8)</f>
        <v>0.627392071654788</v>
      </c>
      <c r="T25" s="55" t="n">
        <f aca="false">IF(T8=0,0,T24/T8)</f>
        <v>0.643066006490164</v>
      </c>
      <c r="U25" s="55" t="n">
        <f aca="false">IF(U8=0,0,U24/U8)</f>
        <v>0.658325108691447</v>
      </c>
      <c r="V25" s="55" t="n">
        <f aca="false">IF(V8=0,0,V24/V8)</f>
        <v>0.66432522321136</v>
      </c>
      <c r="W25" s="55" t="n">
        <f aca="false">IF(W8=0,0,W24/W8)</f>
        <v>0.67596348246826</v>
      </c>
      <c r="X25" s="55" t="n">
        <f aca="false">IF(X8=0,0,X24/X8)</f>
        <v>0.685507252179538</v>
      </c>
      <c r="Y25" s="55" t="n">
        <f aca="false">IF(Y8=0,0,Y24/Y8)</f>
        <v>0.694467539404833</v>
      </c>
      <c r="Z25" s="55" t="n">
        <f aca="false">IF(Z8=0,0,Z24/Z8)</f>
        <v>0.687636583456638</v>
      </c>
      <c r="AA25" s="55" t="n">
        <f aca="false">IF(AA8=0,0,AA24/AA8)</f>
        <v>0.691907639739117</v>
      </c>
      <c r="AB25" s="55" t="n">
        <f aca="false">IF(AB8=0,0,AB24/AB8)</f>
        <v>0.69788449833309</v>
      </c>
      <c r="AC25" s="55" t="n">
        <f aca="false">IF(AC8=0,0,AC24/AC8)</f>
        <v>0.704718322067632</v>
      </c>
      <c r="AD25" s="55" t="n">
        <f aca="false">IF(AD8=0,0,AD24/AD8)</f>
        <v>0.704492357845463</v>
      </c>
      <c r="AE25" s="55" t="n">
        <f aca="false">IF(AE8=0,0,AE24/AE8)</f>
        <v>0.710532491624381</v>
      </c>
      <c r="AF25" s="55" t="n">
        <f aca="false">IF(AF8=0,0,AF24/AF8)</f>
        <v>0.714840453508187</v>
      </c>
      <c r="AG25" s="55" t="n">
        <f aca="false">IF(AG8=0,0,AG24/AG8)</f>
        <v>0.720014683369293</v>
      </c>
      <c r="AH25" s="55" t="n">
        <f aca="false">IF(AH8=0,0,AH24/AH8)</f>
        <v>0.720672763720208</v>
      </c>
      <c r="AI25" s="55" t="n">
        <f aca="false">IF(AI8=0,0,AI24/AI8)</f>
        <v>0.725302401297894</v>
      </c>
      <c r="AJ25" s="55" t="n">
        <f aca="false">IF(AJ8=0,0,AJ24/AJ8)</f>
        <v>0.729270815648491</v>
      </c>
      <c r="AK25" s="55" t="n">
        <f aca="false">IF(AK8=0,0,AK24/AK8)</f>
        <v>0.733279554190611</v>
      </c>
      <c r="AL25" s="55" t="n">
        <f aca="false">IF(AL8=0,0,AL24/AL8)</f>
        <v>0.735852027643395</v>
      </c>
    </row>
    <row r="26" customFormat="false" ht="15" hidden="false" customHeight="true" outlineLevel="0" collapsed="false">
      <c r="A26" s="6" t="s">
        <v>266</v>
      </c>
      <c r="B26" s="14" t="s">
        <v>58</v>
      </c>
      <c r="C26" s="43" t="n">
        <f aca="false">'Fixed Asset Schedules'!C14</f>
        <v>10277.7777777778</v>
      </c>
      <c r="D26" s="43" t="n">
        <f aca="false">'Fixed Asset Schedules'!D14</f>
        <v>10277.7777777778</v>
      </c>
      <c r="E26" s="43" t="n">
        <f aca="false">'Fixed Asset Schedules'!E14</f>
        <v>10277.7777777778</v>
      </c>
      <c r="F26" s="43" t="n">
        <f aca="false">'Fixed Asset Schedules'!F14</f>
        <v>11805.5555555556</v>
      </c>
      <c r="G26" s="43" t="n">
        <f aca="false">'Fixed Asset Schedules'!G14</f>
        <v>11805.5555555556</v>
      </c>
      <c r="H26" s="43" t="n">
        <f aca="false">'Fixed Asset Schedules'!H14</f>
        <v>13333.3333333333</v>
      </c>
      <c r="I26" s="43" t="n">
        <f aca="false">'Fixed Asset Schedules'!I14</f>
        <v>13333.3333333333</v>
      </c>
      <c r="J26" s="43" t="n">
        <f aca="false">'Fixed Asset Schedules'!J14</f>
        <v>14861.1111111111</v>
      </c>
      <c r="K26" s="43" t="n">
        <f aca="false">'Fixed Asset Schedules'!K14</f>
        <v>14861.1111111111</v>
      </c>
      <c r="L26" s="43" t="n">
        <f aca="false">'Fixed Asset Schedules'!L14</f>
        <v>16388.8888888889</v>
      </c>
      <c r="M26" s="43" t="n">
        <f aca="false">'Fixed Asset Schedules'!M14</f>
        <v>16388.8888888889</v>
      </c>
      <c r="N26" s="43" t="n">
        <f aca="false">'Fixed Asset Schedules'!N14</f>
        <v>16388.8888888889</v>
      </c>
      <c r="O26" s="43" t="n">
        <f aca="false">'Fixed Asset Schedules'!O14</f>
        <v>16388.8888888889</v>
      </c>
      <c r="P26" s="43" t="n">
        <f aca="false">'Fixed Asset Schedules'!P14</f>
        <v>17916.6666666667</v>
      </c>
      <c r="Q26" s="43" t="n">
        <f aca="false">'Fixed Asset Schedules'!Q14</f>
        <v>17916.6666666667</v>
      </c>
      <c r="R26" s="43" t="n">
        <f aca="false">'Fixed Asset Schedules'!R14</f>
        <v>19444.4444444444</v>
      </c>
      <c r="S26" s="43" t="n">
        <f aca="false">'Fixed Asset Schedules'!S14</f>
        <v>19444.4444444444</v>
      </c>
      <c r="T26" s="43" t="n">
        <f aca="false">'Fixed Asset Schedules'!T14</f>
        <v>19444.4444444444</v>
      </c>
      <c r="U26" s="43" t="n">
        <f aca="false">'Fixed Asset Schedules'!U14</f>
        <v>19444.4444444444</v>
      </c>
      <c r="V26" s="43" t="n">
        <f aca="false">'Fixed Asset Schedules'!V14</f>
        <v>20972.2222222222</v>
      </c>
      <c r="W26" s="43" t="n">
        <f aca="false">'Fixed Asset Schedules'!W14</f>
        <v>20972.2222222222</v>
      </c>
      <c r="X26" s="43" t="n">
        <f aca="false">'Fixed Asset Schedules'!X14</f>
        <v>20972.2222222222</v>
      </c>
      <c r="Y26" s="43" t="n">
        <f aca="false">'Fixed Asset Schedules'!Y14</f>
        <v>20972.2222222222</v>
      </c>
      <c r="Z26" s="43" t="n">
        <f aca="false">'Fixed Asset Schedules'!Z14</f>
        <v>22500</v>
      </c>
      <c r="AA26" s="43" t="n">
        <f aca="false">'Fixed Asset Schedules'!AA14</f>
        <v>22500</v>
      </c>
      <c r="AB26" s="43" t="n">
        <f aca="false">'Fixed Asset Schedules'!AB14</f>
        <v>22500</v>
      </c>
      <c r="AC26" s="43" t="n">
        <f aca="false">'Fixed Asset Schedules'!AC14</f>
        <v>22500</v>
      </c>
      <c r="AD26" s="43" t="n">
        <f aca="false">'Fixed Asset Schedules'!AD14</f>
        <v>24027.7777777778</v>
      </c>
      <c r="AE26" s="43" t="n">
        <f aca="false">'Fixed Asset Schedules'!AE14</f>
        <v>24027.7777777778</v>
      </c>
      <c r="AF26" s="43" t="n">
        <f aca="false">'Fixed Asset Schedules'!AF14</f>
        <v>24027.7777777778</v>
      </c>
      <c r="AG26" s="43" t="n">
        <f aca="false">'Fixed Asset Schedules'!AG14</f>
        <v>24027.7777777778</v>
      </c>
      <c r="AH26" s="43" t="n">
        <f aca="false">'Fixed Asset Schedules'!AH14</f>
        <v>25555.5555555556</v>
      </c>
      <c r="AI26" s="43" t="n">
        <f aca="false">'Fixed Asset Schedules'!AI14</f>
        <v>25555.5555555556</v>
      </c>
      <c r="AJ26" s="43" t="n">
        <f aca="false">'Fixed Asset Schedules'!AJ14</f>
        <v>25555.5555555556</v>
      </c>
      <c r="AK26" s="43" t="n">
        <f aca="false">'Fixed Asset Schedules'!AK14</f>
        <v>25555.5555555556</v>
      </c>
      <c r="AL26" s="43" t="n">
        <f aca="false">'Fixed Asset Schedules'!AL14</f>
        <v>25555.5555555556</v>
      </c>
    </row>
    <row r="27" customFormat="false" ht="15" hidden="false" customHeight="true" outlineLevel="0" collapsed="false">
      <c r="A27" s="6" t="s">
        <v>267</v>
      </c>
      <c r="B27" s="14" t="s">
        <v>58</v>
      </c>
      <c r="C27" s="53" t="n">
        <f aca="false">C24-C26</f>
        <v>-287283.777777778</v>
      </c>
      <c r="D27" s="53" t="n">
        <f aca="false">D24-D26</f>
        <v>-251566.470270778</v>
      </c>
      <c r="E27" s="53" t="n">
        <f aca="false">E24-E26</f>
        <v>-213455.922461881</v>
      </c>
      <c r="F27" s="53" t="n">
        <f aca="false">F24-F26</f>
        <v>-236234.64520182</v>
      </c>
      <c r="G27" s="53" t="n">
        <f aca="false">G24-G26</f>
        <v>-192130.810430311</v>
      </c>
      <c r="H27" s="53" t="n">
        <f aca="false">H24-H26</f>
        <v>-208062.479492558</v>
      </c>
      <c r="I27" s="53" t="n">
        <f aca="false">I24-I26</f>
        <v>-112215.628838273</v>
      </c>
      <c r="J27" s="53" t="n">
        <f aca="false">J24-J26</f>
        <v>-26385.0626182959</v>
      </c>
      <c r="K27" s="53" t="n">
        <f aca="false">K24-K26</f>
        <v>127123.33966592</v>
      </c>
      <c r="L27" s="53" t="n">
        <f aca="false">L24-L26</f>
        <v>292130.328567081</v>
      </c>
      <c r="M27" s="53" t="n">
        <f aca="false">M24-M26</f>
        <v>533850.453362395</v>
      </c>
      <c r="N27" s="53" t="n">
        <f aca="false">N24-N26</f>
        <v>811954.318949615</v>
      </c>
      <c r="O27" s="53" t="n">
        <f aca="false">O24-O26</f>
        <v>1091644.15652922</v>
      </c>
      <c r="P27" s="53" t="n">
        <f aca="false">P24-P26</f>
        <v>1325460.22819459</v>
      </c>
      <c r="Q27" s="53" t="n">
        <f aca="false">Q24-Q26</f>
        <v>1625655.56296394</v>
      </c>
      <c r="R27" s="53" t="n">
        <f aca="false">R24-R26</f>
        <v>1881488.17902788</v>
      </c>
      <c r="S27" s="53" t="n">
        <f aca="false">S24-S26</f>
        <v>2178976.95228484</v>
      </c>
      <c r="T27" s="53" t="n">
        <f aca="false">T24-T26</f>
        <v>2467313.04152578</v>
      </c>
      <c r="U27" s="53" t="n">
        <f aca="false">U24-U26</f>
        <v>2766114.30862306</v>
      </c>
      <c r="V27" s="53" t="n">
        <f aca="false">V24-V26</f>
        <v>3033609.50202489</v>
      </c>
      <c r="W27" s="53" t="n">
        <f aca="false">W24-W26</f>
        <v>3337506.53016615</v>
      </c>
      <c r="X27" s="53" t="n">
        <f aca="false">X24-X26</f>
        <v>3642146.37595322</v>
      </c>
      <c r="Y27" s="53" t="n">
        <f aca="false">Y24-Y26</f>
        <v>3954737.2054341</v>
      </c>
      <c r="Z27" s="53" t="n">
        <f aca="false">Z24-Z26</f>
        <v>4181051.72539729</v>
      </c>
      <c r="AA27" s="53" t="n">
        <f aca="false">AA24-AA26</f>
        <v>4481389.12377669</v>
      </c>
      <c r="AB27" s="53" t="n">
        <f aca="false">AB24-AB26</f>
        <v>4803309.1500803</v>
      </c>
      <c r="AC27" s="53" t="n">
        <f aca="false">AC24-AC26</f>
        <v>5143577.89397454</v>
      </c>
      <c r="AD27" s="53" t="n">
        <f aca="false">AD24-AD26</f>
        <v>5441281.94589581</v>
      </c>
      <c r="AE27" s="53" t="n">
        <f aca="false">AE24-AE26</f>
        <v>5800393.52692966</v>
      </c>
      <c r="AF27" s="53" t="n">
        <f aca="false">AF24-AF26</f>
        <v>6159446.14788485</v>
      </c>
      <c r="AG27" s="53" t="n">
        <f aca="false">AG24-AG26</f>
        <v>6540711.10784707</v>
      </c>
      <c r="AH27" s="53" t="n">
        <f aca="false">AH24-AH26</f>
        <v>6893201.54276489</v>
      </c>
      <c r="AI27" s="53" t="n">
        <f aca="false">AI24-AI26</f>
        <v>7299959.7125903</v>
      </c>
      <c r="AJ27" s="53" t="n">
        <f aca="false">AJ24-AJ26</f>
        <v>7717255.68784772</v>
      </c>
      <c r="AK27" s="53" t="n">
        <f aca="false">AK24-AK26</f>
        <v>8152912.64658282</v>
      </c>
      <c r="AL27" s="53" t="n">
        <f aca="false">AL24-AL26</f>
        <v>8590766.245455</v>
      </c>
    </row>
    <row r="28" customFormat="false" ht="15" hidden="false" customHeight="true" outlineLevel="0" collapsed="false">
      <c r="A28" s="6" t="s">
        <v>268</v>
      </c>
      <c r="B28" s="14" t="s">
        <v>58</v>
      </c>
      <c r="C28" s="43" t="n">
        <f aca="false">IF(C31&gt;0,MAX(0,C27)*Controls!$C$7,0)</f>
        <v>0</v>
      </c>
      <c r="D28" s="43" t="n">
        <f aca="false">IF(D31&gt;0,MAX(0,D27)*Controls!$C$7,0)</f>
        <v>0</v>
      </c>
      <c r="E28" s="43" t="n">
        <f aca="false">IF(E31&gt;0,MAX(0,E27)*Controls!$C$7,0)</f>
        <v>0</v>
      </c>
      <c r="F28" s="43" t="n">
        <f aca="false">IF(F31&gt;0,MAX(0,F27)*Controls!$C$7,0)</f>
        <v>0</v>
      </c>
      <c r="G28" s="43" t="n">
        <f aca="false">IF(G31&gt;0,MAX(0,G27)*Controls!$C$7,0)</f>
        <v>0</v>
      </c>
      <c r="H28" s="43" t="n">
        <f aca="false">IF(H31&gt;0,MAX(0,H27)*Controls!$C$7,0)</f>
        <v>0</v>
      </c>
      <c r="I28" s="43" t="n">
        <f aca="false">IF(I31&gt;0,MAX(0,I27)*Controls!$C$7,0)</f>
        <v>0</v>
      </c>
      <c r="J28" s="43" t="n">
        <f aca="false">IF(J31&gt;0,MAX(0,J27)*Controls!$C$7,0)</f>
        <v>0</v>
      </c>
      <c r="K28" s="43" t="n">
        <f aca="false">IF(K31&gt;0,MAX(0,K27)*Controls!$C$7,0)</f>
        <v>0</v>
      </c>
      <c r="L28" s="43" t="n">
        <f aca="false">IF(L31&gt;0,MAX(0,L27)*Controls!$C$7,0)</f>
        <v>0</v>
      </c>
      <c r="M28" s="43" t="n">
        <f aca="false">IF(M31&gt;0,MAX(0,M27)*Controls!$C$7,0)</f>
        <v>0</v>
      </c>
      <c r="N28" s="43" t="n">
        <f aca="false">IF(N31&gt;0,MAX(0,N27)*Controls!$C$7,0)</f>
        <v>202988.579737404</v>
      </c>
      <c r="O28" s="43" t="n">
        <f aca="false">IF(O31&gt;0,MAX(0,O27)*Controls!$C$7,0)</f>
        <v>272911.039132304</v>
      </c>
      <c r="P28" s="43" t="n">
        <f aca="false">IF(P31&gt;0,MAX(0,P27)*Controls!$C$7,0)</f>
        <v>331365.057048649</v>
      </c>
      <c r="Q28" s="43" t="n">
        <f aca="false">IF(Q31&gt;0,MAX(0,Q27)*Controls!$C$7,0)</f>
        <v>406413.890740986</v>
      </c>
      <c r="R28" s="43" t="n">
        <f aca="false">IF(R31&gt;0,MAX(0,R27)*Controls!$C$7,0)</f>
        <v>470372.044756969</v>
      </c>
      <c r="S28" s="43" t="n">
        <f aca="false">IF(S31&gt;0,MAX(0,S27)*Controls!$C$7,0)</f>
        <v>544744.23807121</v>
      </c>
      <c r="T28" s="43" t="n">
        <f aca="false">IF(T31&gt;0,MAX(0,T27)*Controls!$C$7,0)</f>
        <v>616828.260381446</v>
      </c>
      <c r="U28" s="43" t="n">
        <f aca="false">IF(U31&gt;0,MAX(0,U27)*Controls!$C$7,0)</f>
        <v>691528.577155765</v>
      </c>
      <c r="V28" s="43" t="n">
        <f aca="false">IF(V31&gt;0,MAX(0,V27)*Controls!$C$7,0)</f>
        <v>758402.375506223</v>
      </c>
      <c r="W28" s="43" t="n">
        <f aca="false">IF(W31&gt;0,MAX(0,W27)*Controls!$C$7,0)</f>
        <v>834376.632541537</v>
      </c>
      <c r="X28" s="43" t="n">
        <f aca="false">IF(X31&gt;0,MAX(0,X27)*Controls!$C$7,0)</f>
        <v>910536.593988304</v>
      </c>
      <c r="Y28" s="43" t="n">
        <f aca="false">IF(Y31&gt;0,MAX(0,Y27)*Controls!$C$7,0)</f>
        <v>988684.301358525</v>
      </c>
      <c r="Z28" s="43" t="n">
        <f aca="false">IF(Z31&gt;0,MAX(0,Z27)*Controls!$C$7,0)</f>
        <v>1045262.93134932</v>
      </c>
      <c r="AA28" s="43" t="n">
        <f aca="false">IF(AA31&gt;0,MAX(0,AA27)*Controls!$C$7,0)</f>
        <v>1120347.28094417</v>
      </c>
      <c r="AB28" s="43" t="n">
        <f aca="false">IF(AB31&gt;0,MAX(0,AB27)*Controls!$C$7,0)</f>
        <v>1200827.28752007</v>
      </c>
      <c r="AC28" s="43" t="n">
        <f aca="false">IF(AC31&gt;0,MAX(0,AC27)*Controls!$C$7,0)</f>
        <v>1285894.47349364</v>
      </c>
      <c r="AD28" s="43" t="n">
        <f aca="false">IF(AD31&gt;0,MAX(0,AD27)*Controls!$C$7,0)</f>
        <v>1360320.48647395</v>
      </c>
      <c r="AE28" s="43" t="n">
        <f aca="false">IF(AE31&gt;0,MAX(0,AE27)*Controls!$C$7,0)</f>
        <v>1450098.38173242</v>
      </c>
      <c r="AF28" s="43" t="n">
        <f aca="false">IF(AF31&gt;0,MAX(0,AF27)*Controls!$C$7,0)</f>
        <v>1539861.53697121</v>
      </c>
      <c r="AG28" s="43" t="n">
        <f aca="false">IF(AG31&gt;0,MAX(0,AG27)*Controls!$C$7,0)</f>
        <v>1635177.77696177</v>
      </c>
      <c r="AH28" s="43" t="n">
        <f aca="false">IF(AH31&gt;0,MAX(0,AH27)*Controls!$C$7,0)</f>
        <v>1723300.38569122</v>
      </c>
      <c r="AI28" s="43" t="n">
        <f aca="false">IF(AI31&gt;0,MAX(0,AI27)*Controls!$C$7,0)</f>
        <v>1824989.92814758</v>
      </c>
      <c r="AJ28" s="43" t="n">
        <f aca="false">IF(AJ31&gt;0,MAX(0,AJ27)*Controls!$C$7,0)</f>
        <v>1929313.92196193</v>
      </c>
      <c r="AK28" s="43" t="n">
        <f aca="false">IF(AK31&gt;0,MAX(0,AK27)*Controls!$C$7,0)</f>
        <v>2038228.1616457</v>
      </c>
      <c r="AL28" s="43" t="n">
        <f aca="false">IF(AL31&gt;0,MAX(0,AL27)*Controls!$C$7,0)</f>
        <v>2147691.56136375</v>
      </c>
    </row>
    <row r="29" customFormat="false" ht="15" hidden="false" customHeight="true" outlineLevel="0" collapsed="false">
      <c r="A29" s="6" t="s">
        <v>269</v>
      </c>
      <c r="B29" s="14" t="s">
        <v>58</v>
      </c>
      <c r="C29" s="53" t="n">
        <f aca="false">C27-C28</f>
        <v>-287283.777777778</v>
      </c>
      <c r="D29" s="53" t="n">
        <f aca="false">D27-D28</f>
        <v>-251566.470270778</v>
      </c>
      <c r="E29" s="53" t="n">
        <f aca="false">E27-E28</f>
        <v>-213455.922461881</v>
      </c>
      <c r="F29" s="53" t="n">
        <f aca="false">F27-F28</f>
        <v>-236234.64520182</v>
      </c>
      <c r="G29" s="53" t="n">
        <f aca="false">G27-G28</f>
        <v>-192130.810430311</v>
      </c>
      <c r="H29" s="53" t="n">
        <f aca="false">H27-H28</f>
        <v>-208062.479492558</v>
      </c>
      <c r="I29" s="53" t="n">
        <f aca="false">I27-I28</f>
        <v>-112215.628838273</v>
      </c>
      <c r="J29" s="53" t="n">
        <f aca="false">J27-J28</f>
        <v>-26385.0626182959</v>
      </c>
      <c r="K29" s="53" t="n">
        <f aca="false">K27-K28</f>
        <v>127123.33966592</v>
      </c>
      <c r="L29" s="53" t="n">
        <f aca="false">L27-L28</f>
        <v>292130.328567081</v>
      </c>
      <c r="M29" s="53" t="n">
        <f aca="false">M27-M28</f>
        <v>533850.453362395</v>
      </c>
      <c r="N29" s="53" t="n">
        <f aca="false">N27-N28</f>
        <v>608965.739212212</v>
      </c>
      <c r="O29" s="53" t="n">
        <f aca="false">O27-O28</f>
        <v>818733.117396911</v>
      </c>
      <c r="P29" s="53" t="n">
        <f aca="false">P27-P28</f>
        <v>994095.171145945</v>
      </c>
      <c r="Q29" s="53" t="n">
        <f aca="false">Q27-Q28</f>
        <v>1219241.67222296</v>
      </c>
      <c r="R29" s="53" t="n">
        <f aca="false">R27-R28</f>
        <v>1411116.13427091</v>
      </c>
      <c r="S29" s="53" t="n">
        <f aca="false">S27-S28</f>
        <v>1634232.71421363</v>
      </c>
      <c r="T29" s="53" t="n">
        <f aca="false">T27-T28</f>
        <v>1850484.78114434</v>
      </c>
      <c r="U29" s="53" t="n">
        <f aca="false">U27-U28</f>
        <v>2074585.73146729</v>
      </c>
      <c r="V29" s="53" t="n">
        <f aca="false">V27-V28</f>
        <v>2275207.12651867</v>
      </c>
      <c r="W29" s="53" t="n">
        <f aca="false">W27-W28</f>
        <v>2503129.89762461</v>
      </c>
      <c r="X29" s="53" t="n">
        <f aca="false">X27-X28</f>
        <v>2731609.78196491</v>
      </c>
      <c r="Y29" s="53" t="n">
        <f aca="false">Y27-Y28</f>
        <v>2966052.90407558</v>
      </c>
      <c r="Z29" s="53" t="n">
        <f aca="false">Z27-Z28</f>
        <v>3135788.79404797</v>
      </c>
      <c r="AA29" s="53" t="n">
        <f aca="false">AA27-AA28</f>
        <v>3361041.84283252</v>
      </c>
      <c r="AB29" s="53" t="n">
        <f aca="false">AB27-AB28</f>
        <v>3602481.86256022</v>
      </c>
      <c r="AC29" s="53" t="n">
        <f aca="false">AC27-AC28</f>
        <v>3857683.42048091</v>
      </c>
      <c r="AD29" s="53" t="n">
        <f aca="false">AD27-AD28</f>
        <v>4080961.45942186</v>
      </c>
      <c r="AE29" s="53" t="n">
        <f aca="false">AE27-AE28</f>
        <v>4350295.14519724</v>
      </c>
      <c r="AF29" s="53" t="n">
        <f aca="false">AF27-AF28</f>
        <v>4619584.61091364</v>
      </c>
      <c r="AG29" s="53" t="n">
        <f aca="false">AG27-AG28</f>
        <v>4905533.3308853</v>
      </c>
      <c r="AH29" s="53" t="n">
        <f aca="false">AH27-AH28</f>
        <v>5169901.15707367</v>
      </c>
      <c r="AI29" s="53" t="n">
        <f aca="false">AI27-AI28</f>
        <v>5474969.78444273</v>
      </c>
      <c r="AJ29" s="53" t="n">
        <f aca="false">AJ27-AJ28</f>
        <v>5787941.76588579</v>
      </c>
      <c r="AK29" s="53" t="n">
        <f aca="false">AK27-AK28</f>
        <v>6114684.48493711</v>
      </c>
      <c r="AL29" s="53" t="n">
        <f aca="false">AL27-AL28</f>
        <v>6443074.68409125</v>
      </c>
    </row>
    <row r="30" customFormat="false" ht="15" hidden="false" customHeight="true" outlineLevel="0" collapsed="false">
      <c r="A30" s="6" t="s">
        <v>270</v>
      </c>
      <c r="B30" s="14" t="s">
        <v>60</v>
      </c>
      <c r="C30" s="55" t="n">
        <f aca="false">IF(C8=0,0,C29/C8)</f>
        <v>-6.12558429343435</v>
      </c>
      <c r="D30" s="55" t="n">
        <f aca="false">IF(D8=0,0,D29/D8)</f>
        <v>-2.61140622213666</v>
      </c>
      <c r="E30" s="55" t="n">
        <f aca="false">IF(E8=0,0,E29/E8)</f>
        <v>-1.43472572725975</v>
      </c>
      <c r="F30" s="55" t="n">
        <f aca="false">IF(F8=0,0,F29/F8)</f>
        <v>-1.15389198812345</v>
      </c>
      <c r="G30" s="55" t="n">
        <f aca="false">IF(G8=0,0,G29/G8)</f>
        <v>-0.72583379168896</v>
      </c>
      <c r="H30" s="55" t="n">
        <f aca="false">IF(H8=0,0,H29/H8)</f>
        <v>-0.63193757818956</v>
      </c>
      <c r="I30" s="55" t="n">
        <f aca="false">IF(I8=0,0,I29/I8)</f>
        <v>-0.250408853550985</v>
      </c>
      <c r="J30" s="55" t="n">
        <f aca="false">IF(J8=0,0,J29/J8)</f>
        <v>-0.0446481564006563</v>
      </c>
      <c r="K30" s="55" t="n">
        <f aca="false">IF(K8=0,0,K29/K8)</f>
        <v>0.162209734200435</v>
      </c>
      <c r="L30" s="55" t="n">
        <f aca="false">IF(L8=0,0,L29/L8)</f>
        <v>0.283569147543444</v>
      </c>
      <c r="M30" s="55" t="n">
        <f aca="false">IF(M8=0,0,M29/M8)</f>
        <v>0.401743509559204</v>
      </c>
      <c r="N30" s="55" t="n">
        <f aca="false">IF(N8=0,0,N29/N8)</f>
        <v>0.364479286551535</v>
      </c>
      <c r="O30" s="55" t="n">
        <f aca="false">IF(O8=0,0,O29/O8)</f>
        <v>0.401500429845804</v>
      </c>
      <c r="P30" s="55" t="n">
        <f aca="false">IF(P8=0,0,P29/P8)</f>
        <v>0.412478068980231</v>
      </c>
      <c r="Q30" s="55" t="n">
        <f aca="false">IF(Q8=0,0,Q29/Q8)</f>
        <v>0.439065961353836</v>
      </c>
      <c r="R30" s="55" t="n">
        <f aca="false">IF(R8=0,0,R29/R8)</f>
        <v>0.4492401043626</v>
      </c>
      <c r="S30" s="55" t="n">
        <f aca="false">IF(S8=0,0,S29/S8)</f>
        <v>0.466382218469089</v>
      </c>
      <c r="T30" s="55" t="n">
        <f aca="false">IF(T8=0,0,T29/T8)</f>
        <v>0.478528310458482</v>
      </c>
      <c r="U30" s="55" t="n">
        <f aca="false">IF(U8=0,0,U29/U8)</f>
        <v>0.490297279012314</v>
      </c>
      <c r="V30" s="55" t="n">
        <f aca="false">IF(V8=0,0,V29/V8)</f>
        <v>0.494823062083611</v>
      </c>
      <c r="W30" s="55" t="n">
        <f aca="false">IF(W8=0,0,W29/W8)</f>
        <v>0.503806790936365</v>
      </c>
      <c r="X30" s="55" t="n">
        <f aca="false">IF(X8=0,0,X29/X8)</f>
        <v>0.511186920509263</v>
      </c>
      <c r="Y30" s="55" t="n">
        <f aca="false">IF(Y8=0,0,Y29/Y8)</f>
        <v>0.518103120844068</v>
      </c>
      <c r="Z30" s="55" t="n">
        <f aca="false">IF(Z8=0,0,Z29/Z8)</f>
        <v>0.512966946440265</v>
      </c>
      <c r="AA30" s="55" t="n">
        <f aca="false">IF(AA8=0,0,AA29/AA8)</f>
        <v>0.516338316647682</v>
      </c>
      <c r="AB30" s="55" t="n">
        <f aca="false">IF(AB8=0,0,AB29/AB8)</f>
        <v>0.520972995246831</v>
      </c>
      <c r="AC30" s="55" t="n">
        <f aca="false">IF(AC8=0,0,AC29/AC8)</f>
        <v>0.526236778256914</v>
      </c>
      <c r="AD30" s="55" t="n">
        <f aca="false">IF(AD8=0,0,AD29/AD8)</f>
        <v>0.52604633702115</v>
      </c>
      <c r="AE30" s="55" t="n">
        <f aca="false">IF(AE8=0,0,AE29/AE8)</f>
        <v>0.530700972184173</v>
      </c>
      <c r="AF30" s="55" t="n">
        <f aca="false">IF(AF8=0,0,AF29/AF8)</f>
        <v>0.53404704183839</v>
      </c>
      <c r="AG30" s="55" t="n">
        <f aca="false">IF(AG8=0,0,AG29/AG8)</f>
        <v>0.538034503661558</v>
      </c>
      <c r="AH30" s="55" t="n">
        <f aca="false">IF(AH8=0,0,AH29/AH8)</f>
        <v>0.538508131168969</v>
      </c>
      <c r="AI30" s="55" t="n">
        <f aca="false">IF(AI8=0,0,AI29/AI8)</f>
        <v>0.542079101105309</v>
      </c>
      <c r="AJ30" s="55" t="n">
        <f aca="false">IF(AJ8=0,0,AJ29/AJ8)</f>
        <v>0.545147864237255</v>
      </c>
      <c r="AK30" s="55" t="n">
        <f aca="false">IF(AK8=0,0,AK29/AK8)</f>
        <v>0.548241186773654</v>
      </c>
      <c r="AL30" s="55" t="n">
        <f aca="false">IF(AL8=0,0,AL29/AL8)</f>
        <v>0.550252147034517</v>
      </c>
    </row>
    <row r="31" customFormat="false" ht="15" hidden="false" customHeight="true" outlineLevel="0" collapsed="false">
      <c r="A31" s="6" t="s">
        <v>271</v>
      </c>
      <c r="B31" s="14" t="s">
        <v>58</v>
      </c>
      <c r="C31" s="43" t="n">
        <f aca="false">C27</f>
        <v>-287283.777777778</v>
      </c>
      <c r="D31" s="43" t="n">
        <f aca="false">C31+D27</f>
        <v>-538850.248048556</v>
      </c>
      <c r="E31" s="43" t="n">
        <f aca="false">D31+E27</f>
        <v>-752306.170510436</v>
      </c>
      <c r="F31" s="43" t="n">
        <f aca="false">E31+F27</f>
        <v>-988540.815712256</v>
      </c>
      <c r="G31" s="43" t="n">
        <f aca="false">F31+G27</f>
        <v>-1180671.62614257</v>
      </c>
      <c r="H31" s="43" t="n">
        <f aca="false">G31+H27</f>
        <v>-1388734.10563513</v>
      </c>
      <c r="I31" s="43" t="n">
        <f aca="false">H31+I27</f>
        <v>-1500949.7344734</v>
      </c>
      <c r="J31" s="43" t="n">
        <f aca="false">I31+J27</f>
        <v>-1527334.7970917</v>
      </c>
      <c r="K31" s="43" t="n">
        <f aca="false">J31+K27</f>
        <v>-1400211.45742578</v>
      </c>
      <c r="L31" s="43" t="n">
        <f aca="false">K31+L27</f>
        <v>-1108081.12885869</v>
      </c>
      <c r="M31" s="43" t="n">
        <f aca="false">L31+M27</f>
        <v>-574230.6754963</v>
      </c>
      <c r="N31" s="43" t="n">
        <f aca="false">M31+N27</f>
        <v>237723.643453316</v>
      </c>
      <c r="O31" s="43" t="n">
        <f aca="false">N31+O27</f>
        <v>1329367.79998253</v>
      </c>
      <c r="P31" s="43" t="n">
        <f aca="false">O31+P27</f>
        <v>2654828.02817712</v>
      </c>
      <c r="Q31" s="43" t="n">
        <f aca="false">P31+Q27</f>
        <v>4280483.59114107</v>
      </c>
      <c r="R31" s="43" t="n">
        <f aca="false">Q31+R27</f>
        <v>6161971.77016894</v>
      </c>
      <c r="S31" s="43" t="n">
        <f aca="false">R31+S27</f>
        <v>8340948.72245378</v>
      </c>
      <c r="T31" s="43" t="n">
        <f aca="false">S31+T27</f>
        <v>10808261.7639796</v>
      </c>
      <c r="U31" s="43" t="n">
        <f aca="false">T31+U27</f>
        <v>13574376.0726026</v>
      </c>
      <c r="V31" s="43" t="n">
        <f aca="false">U31+V27</f>
        <v>16607985.5746275</v>
      </c>
      <c r="W31" s="43" t="n">
        <f aca="false">V31+W27</f>
        <v>19945492.1047937</v>
      </c>
      <c r="X31" s="43" t="n">
        <f aca="false">W31+X27</f>
        <v>23587638.4807469</v>
      </c>
      <c r="Y31" s="43" t="n">
        <f aca="false">X31+Y27</f>
        <v>27542375.686181</v>
      </c>
      <c r="Z31" s="43" t="n">
        <f aca="false">Y31+Z27</f>
        <v>31723427.4115783</v>
      </c>
      <c r="AA31" s="43" t="n">
        <f aca="false">Z31+AA27</f>
        <v>36204816.535355</v>
      </c>
      <c r="AB31" s="43" t="n">
        <f aca="false">AA31+AB27</f>
        <v>41008125.6854353</v>
      </c>
      <c r="AC31" s="43" t="n">
        <f aca="false">AB31+AC27</f>
        <v>46151703.5794098</v>
      </c>
      <c r="AD31" s="43" t="n">
        <f aca="false">AC31+AD27</f>
        <v>51592985.5253056</v>
      </c>
      <c r="AE31" s="43" t="n">
        <f aca="false">AD31+AE27</f>
        <v>57393379.0522353</v>
      </c>
      <c r="AF31" s="43" t="n">
        <f aca="false">AE31+AF27</f>
        <v>63552825.2001201</v>
      </c>
      <c r="AG31" s="43" t="n">
        <f aca="false">AF31+AG27</f>
        <v>70093536.3079672</v>
      </c>
      <c r="AH31" s="43" t="n">
        <f aca="false">AG31+AH27</f>
        <v>76986737.8507321</v>
      </c>
      <c r="AI31" s="43" t="n">
        <f aca="false">AH31+AI27</f>
        <v>84286697.5633224</v>
      </c>
      <c r="AJ31" s="43" t="n">
        <f aca="false">AI31+AJ27</f>
        <v>92003953.2511701</v>
      </c>
      <c r="AK31" s="43" t="n">
        <f aca="false">AJ31+AK27</f>
        <v>100156865.897753</v>
      </c>
      <c r="AL31" s="43" t="n">
        <f aca="false">AK31+AL27</f>
        <v>108747632.143208</v>
      </c>
    </row>
  </sheetData>
  <mergeCells count="9">
    <mergeCell ref="A1:AL1"/>
    <mergeCell ref="A4:B4"/>
    <mergeCell ref="C4:AL4"/>
    <mergeCell ref="A9:B9"/>
    <mergeCell ref="C9:AL9"/>
    <mergeCell ref="A15:B15"/>
    <mergeCell ref="C15:AL15"/>
    <mergeCell ref="A23:B23"/>
    <mergeCell ref="C23:AL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2026-07-08T09:49:06Z</dcterms:created>
  <dc:creator>openpyxl</dc:creator>
  <dc:description/>
  <dc:language>en-US</dc:language>
  <cp:lastModifiedBy/>
  <dcterms:modified xsi:type="dcterms:W3CDTF">2026-07-15T19:03:22Z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